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80" windowWidth="19440" windowHeight="6870"/>
  </bookViews>
  <sheets>
    <sheet name="Tercer.Trim_DGPM" sheetId="2" r:id="rId1"/>
    <sheet name="Hoja1" sheetId="1" r:id="rId2"/>
  </sheets>
  <externalReferences>
    <externalReference r:id="rId3"/>
    <externalReference r:id="rId4"/>
    <externalReference r:id="rId5"/>
    <externalReference r:id="rId6"/>
  </externalReferences>
  <definedNames>
    <definedName name="_xlnm.Print_Area" localSheetId="1">Hoja1!$A$1:$H$217</definedName>
    <definedName name="_xlnm.Print_Area" localSheetId="0">Tercer.Trim_DGPM!$A$1:$H$283</definedName>
  </definedNames>
  <calcPr calcId="145621"/>
</workbook>
</file>

<file path=xl/calcChain.xml><?xml version="1.0" encoding="utf-8"?>
<calcChain xmlns="http://schemas.openxmlformats.org/spreadsheetml/2006/main">
  <c r="C205" i="2" l="1"/>
  <c r="D210" i="2" l="1"/>
  <c r="F210" i="2" s="1"/>
  <c r="C210" i="2"/>
  <c r="D209" i="2"/>
  <c r="F209" i="2" s="1"/>
  <c r="C209" i="2"/>
  <c r="D208" i="2"/>
  <c r="F208" i="2" s="1"/>
  <c r="C208" i="2"/>
  <c r="D207" i="2"/>
  <c r="F207" i="2" s="1"/>
  <c r="C207" i="2"/>
  <c r="D206" i="2"/>
  <c r="F206" i="2" s="1"/>
  <c r="C206" i="2"/>
  <c r="D205" i="2"/>
  <c r="D211" i="2" s="1"/>
  <c r="C211" i="2"/>
  <c r="G206" i="2" l="1"/>
  <c r="G207" i="2"/>
  <c r="G208" i="2"/>
  <c r="G209" i="2"/>
  <c r="G210" i="2"/>
  <c r="F211" i="2"/>
  <c r="F205" i="2"/>
  <c r="E206" i="2"/>
  <c r="E208" i="2"/>
  <c r="E210" i="2"/>
  <c r="E205" i="2"/>
  <c r="G205" i="2"/>
  <c r="G211" i="2" s="1"/>
  <c r="E207" i="2"/>
  <c r="E209" i="2"/>
  <c r="G238" i="2"/>
  <c r="F238" i="2"/>
  <c r="E238" i="2"/>
  <c r="C238" i="2"/>
  <c r="E211" i="2" l="1"/>
  <c r="G201" i="2"/>
  <c r="G199" i="2"/>
  <c r="F198" i="2"/>
  <c r="E198" i="2"/>
  <c r="G198" i="2" s="1"/>
  <c r="G197" i="2"/>
  <c r="F196" i="2"/>
  <c r="E196" i="2"/>
  <c r="G195" i="2"/>
  <c r="G194" i="2"/>
  <c r="F193" i="2"/>
  <c r="E193" i="2"/>
  <c r="G193" i="2" s="1"/>
  <c r="G192" i="2"/>
  <c r="F191" i="2"/>
  <c r="E191" i="2"/>
  <c r="G190" i="2"/>
  <c r="G189" i="2"/>
  <c r="G188" i="2"/>
  <c r="F187" i="2"/>
  <c r="E187" i="2"/>
  <c r="G187" i="2" s="1"/>
  <c r="G184" i="2"/>
  <c r="F183" i="2"/>
  <c r="E183" i="2"/>
  <c r="G182" i="2"/>
  <c r="G181" i="2"/>
  <c r="G180" i="2"/>
  <c r="F179" i="2"/>
  <c r="E179" i="2"/>
  <c r="G179" i="2" s="1"/>
  <c r="G178" i="2"/>
  <c r="F177" i="2"/>
  <c r="E177" i="2"/>
  <c r="G175" i="2"/>
  <c r="F174" i="2"/>
  <c r="E174" i="2"/>
  <c r="G174" i="2" s="1"/>
  <c r="G173" i="2"/>
  <c r="F172" i="2"/>
  <c r="E172" i="2"/>
  <c r="G172" i="2" s="1"/>
  <c r="G171" i="2"/>
  <c r="G170" i="2"/>
  <c r="G169" i="2"/>
  <c r="G168" i="2"/>
  <c r="F167" i="2"/>
  <c r="E167" i="2"/>
  <c r="G167" i="2" s="1"/>
  <c r="G166" i="2"/>
  <c r="G165" i="2"/>
  <c r="F164" i="2"/>
  <c r="E164" i="2"/>
  <c r="G164" i="2" s="1"/>
  <c r="G163" i="2"/>
  <c r="G162" i="2"/>
  <c r="G161" i="2"/>
  <c r="G160" i="2"/>
  <c r="F159" i="2"/>
  <c r="E159" i="2"/>
  <c r="G159" i="2" s="1"/>
  <c r="G158" i="2"/>
  <c r="F157" i="2"/>
  <c r="E157" i="2"/>
  <c r="G156" i="2"/>
  <c r="G155" i="2"/>
  <c r="G154" i="2"/>
  <c r="F153" i="2"/>
  <c r="E153" i="2"/>
  <c r="G153" i="2" s="1"/>
  <c r="G151" i="2"/>
  <c r="G150" i="2"/>
  <c r="G149" i="2"/>
  <c r="G148" i="2"/>
  <c r="G147" i="2"/>
  <c r="G146" i="2"/>
  <c r="F140" i="2"/>
  <c r="F136" i="2"/>
  <c r="F135" i="2"/>
  <c r="G157" i="2" l="1"/>
  <c r="G196" i="2"/>
  <c r="G177" i="2"/>
  <c r="G183" i="2"/>
  <c r="G122" i="2"/>
  <c r="H122" i="2"/>
  <c r="D122" i="2" l="1"/>
  <c r="E122" i="2"/>
  <c r="H167" i="1" l="1"/>
  <c r="H166" i="1"/>
  <c r="E168" i="1"/>
  <c r="D168" i="1"/>
  <c r="E167" i="1"/>
  <c r="G167" i="1" s="1"/>
  <c r="E166" i="1"/>
  <c r="G166" i="1" s="1"/>
  <c r="E165" i="1"/>
  <c r="D165" i="1"/>
  <c r="E164" i="1"/>
  <c r="D164" i="1"/>
  <c r="E163" i="1"/>
  <c r="D163" i="1"/>
  <c r="F158" i="1"/>
  <c r="G158" i="1" s="1"/>
  <c r="G157" i="1"/>
  <c r="F156" i="1"/>
  <c r="E156" i="1"/>
  <c r="G155" i="1"/>
  <c r="F154" i="1"/>
  <c r="E154" i="1"/>
  <c r="G153" i="1"/>
  <c r="F152" i="1"/>
  <c r="E152" i="1"/>
  <c r="G151" i="1"/>
  <c r="F150" i="1"/>
  <c r="E150" i="1"/>
  <c r="G149" i="1"/>
  <c r="F148" i="1"/>
  <c r="E148" i="1"/>
  <c r="G147" i="1"/>
  <c r="F146" i="1"/>
  <c r="E146" i="1"/>
  <c r="G145" i="1"/>
  <c r="F144" i="1"/>
  <c r="E144" i="1"/>
  <c r="G143" i="1"/>
  <c r="G142" i="1"/>
  <c r="G141" i="1"/>
  <c r="F140" i="1"/>
  <c r="E140" i="1"/>
  <c r="G139" i="1"/>
  <c r="G138" i="1"/>
  <c r="F137" i="1"/>
  <c r="E137" i="1"/>
  <c r="G136" i="1"/>
  <c r="G135" i="1"/>
  <c r="G134" i="1"/>
  <c r="F133" i="1"/>
  <c r="E133" i="1"/>
  <c r="G132" i="1"/>
  <c r="F131" i="1"/>
  <c r="E131" i="1"/>
  <c r="G130" i="1"/>
  <c r="G129" i="1"/>
  <c r="G128" i="1"/>
  <c r="F127" i="1"/>
  <c r="E127" i="1"/>
  <c r="G125" i="1"/>
  <c r="G124" i="1"/>
  <c r="G123" i="1"/>
  <c r="G122" i="1"/>
  <c r="G121" i="1"/>
  <c r="G120" i="1"/>
  <c r="G140" i="1" l="1"/>
  <c r="G146" i="1"/>
  <c r="G164" i="1"/>
  <c r="G131" i="1"/>
  <c r="G137" i="1"/>
  <c r="G154" i="1"/>
  <c r="F166" i="1"/>
  <c r="G168" i="1"/>
  <c r="G165" i="1"/>
  <c r="G150" i="1"/>
  <c r="G127" i="1"/>
  <c r="G133" i="1"/>
  <c r="G144" i="1"/>
  <c r="G148" i="1"/>
  <c r="G152" i="1"/>
  <c r="G156" i="1"/>
  <c r="F167" i="1"/>
  <c r="F163" i="1"/>
  <c r="G163" i="1"/>
  <c r="F164" i="1"/>
  <c r="F168" i="1"/>
  <c r="F165" i="1"/>
  <c r="D169" i="1" l="1"/>
  <c r="E169" i="1"/>
  <c r="H168" i="1" l="1"/>
  <c r="H164" i="1"/>
  <c r="H163" i="1"/>
  <c r="H165" i="1"/>
  <c r="G169" i="1"/>
  <c r="F169" i="1"/>
  <c r="H169" i="1" l="1"/>
  <c r="G186" i="1"/>
  <c r="E186" i="1"/>
  <c r="C186" i="1"/>
</calcChain>
</file>

<file path=xl/sharedStrings.xml><?xml version="1.0" encoding="utf-8"?>
<sst xmlns="http://schemas.openxmlformats.org/spreadsheetml/2006/main" count="996" uniqueCount="478">
  <si>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</si>
  <si>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</si>
  <si>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</si>
  <si>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</si>
  <si>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</si>
  <si>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</si>
  <si>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</si>
  <si>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</si>
  <si>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</si>
  <si>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</si>
  <si>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</si>
  <si>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</si>
  <si>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</si>
  <si>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</si>
  <si>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</si>
  <si>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</si>
  <si>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</si>
  <si>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</si>
  <si>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</si>
  <si>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</si>
  <si>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</si>
  <si>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</si>
  <si>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</si>
  <si>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</si>
  <si>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</si>
  <si>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</si>
  <si>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</si>
  <si>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</si>
  <si>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</si>
  <si>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</si>
  <si>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</si>
  <si>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</si>
  <si>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</si>
  <si>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</si>
  <si>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</si>
  <si>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</si>
  <si>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</si>
  <si>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</si>
  <si>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</si>
  <si>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</si>
  <si>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</si>
  <si>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</si>
  <si>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</si>
  <si>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</si>
  <si>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</si>
  <si>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</si>
  <si>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</si>
  <si>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</si>
  <si>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</si>
  <si>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</si>
  <si>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</si>
  <si>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</si>
  <si>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</si>
  <si>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</si>
  <si>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</si>
  <si>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</si>
  <si>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</si>
  <si>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</si>
  <si>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</si>
  <si>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</si>
  <si>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</si>
  <si>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</si>
  <si>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</si>
  <si>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</si>
  <si>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</si>
  <si>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</si>
  <si>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</si>
  <si>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</si>
  <si>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</si>
  <si>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</si>
  <si>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</si>
  <si>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</si>
  <si>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</si>
  <si>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</si>
  <si>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</si>
  <si>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</si>
  <si>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</si>
  <si>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</si>
  <si>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</si>
  <si>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</si>
  <si>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</si>
  <si>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</si>
  <si>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</si>
  <si>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</si>
  <si>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</si>
  <si>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</si>
  <si>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</si>
  <si>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</si>
  <si>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</si>
  <si>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</si>
  <si>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</si>
  <si>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</si>
  <si>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</si>
  <si>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</si>
  <si>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</si>
  <si>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</si>
  <si>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</si>
  <si>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</si>
  <si>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</si>
  <si>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</si>
  <si>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</si>
  <si>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</si>
  <si>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</si>
  <si>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</si>
  <si>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</si>
  <si>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</si>
  <si>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</si>
  <si>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</si>
  <si>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</si>
  <si>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</si>
  <si>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</si>
  <si>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</si>
  <si>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</si>
  <si>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</si>
  <si>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</si>
  <si>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</si>
  <si>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</si>
  <si>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La Independencia de Seguros S.A.</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</si>
  <si>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</si>
  <si>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</si>
  <si>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</si>
  <si>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</si>
  <si>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</si>
  <si>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</si>
  <si>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</si>
  <si>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</si>
  <si>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</si>
  <si>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</si>
  <si>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</si>
  <si>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</si>
  <si>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</si>
  <si>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</si>
  <si>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DENUNCIAS</t>
  </si>
  <si>
    <t xml:space="preserve">Nivel de cumplimiento </t>
  </si>
  <si>
    <t>https://url2.cl/4WxFa</t>
  </si>
  <si>
    <t>https://url2.cl/lKj9p</t>
  </si>
  <si>
    <t>https://url2.cl/Cys5w</t>
  </si>
  <si>
    <t>SUELDOS</t>
  </si>
  <si>
    <t>GASTOS DE REPRESENTACIÓN</t>
  </si>
  <si>
    <t>AGUINALDO</t>
  </si>
  <si>
    <t>BONIFICACIONES Y GRATIFICACIONES</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</si>
  <si>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</si>
  <si>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</si>
  <si>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</si>
  <si>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</si>
  <si>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</si>
  <si>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</si>
  <si>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</si>
  <si>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</si>
  <si>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</si>
  <si>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</si>
  <si>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</si>
  <si>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</si>
  <si>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</si>
  <si>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</si>
  <si>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</si>
  <si>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</si>
  <si>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</si>
  <si>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</si>
  <si>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</si>
  <si>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</si>
  <si>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</si>
  <si>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</si>
  <si>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</si>
  <si>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</si>
  <si>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</si>
  <si>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</si>
  <si>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</si>
  <si>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</si>
  <si>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</si>
  <si>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</si>
  <si>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</si>
  <si>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</si>
  <si>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</si>
  <si>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</si>
  <si>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</si>
  <si>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</si>
  <si>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</si>
  <si>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</si>
  <si>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</si>
  <si>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</si>
  <si>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</si>
  <si>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</si>
  <si>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</si>
  <si>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</si>
  <si>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</si>
  <si>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</si>
  <si>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</si>
  <si>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</si>
  <si>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</si>
  <si>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</si>
  <si>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</si>
  <si>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</si>
  <si>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</si>
  <si>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</si>
  <si>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</si>
  <si>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</si>
  <si>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</si>
  <si>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</si>
  <si>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</si>
  <si>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</si>
  <si>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</si>
  <si>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</si>
  <si>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</si>
  <si>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</si>
  <si>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</si>
  <si>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</si>
  <si>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</si>
  <si>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NO SE APLICA </t>
  </si>
  <si>
    <t xml:space="preserve">Resumen  </t>
  </si>
  <si>
    <t>https://www.sfp.gov.py/sfp/seccion/65-monitoreo-de-la-ley-518914.html</t>
  </si>
  <si>
    <t>Servidores públicos y familiares de servidores públicos.</t>
  </si>
  <si>
    <t xml:space="preserve"> Evaluación de Auditoría del Grado de Implementación del MECIP </t>
  </si>
  <si>
    <t>Informe de Evaluación del Sistema de Control Interno- Mátriz de Evaluación, remitido a la AGPE y CGR</t>
  </si>
  <si>
    <t>Informe de Evaluación remitido a la AGPE a través del sistema SIAGPE</t>
  </si>
  <si>
    <t>Seguimiento a los Planes de Mejoramiento</t>
  </si>
  <si>
    <t xml:space="preserve">Mas de 23 millones de visitas recibidas en el Portal a hoy dia.
*Desde su lanzamiento hasta la fecha. Según último informe de gestión DGTIC remitido en Diciembre/2020.
</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</si>
  <si>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</si>
  <si>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</si>
  <si>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</si>
  <si>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</si>
  <si>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</si>
  <si>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</si>
  <si>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</si>
  <si>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</si>
  <si>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</si>
  <si>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</si>
  <si>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</si>
  <si>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</si>
  <si>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</si>
  <si>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</si>
  <si>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</si>
  <si>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</si>
  <si>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</si>
  <si>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</si>
  <si>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t>No aplica para el trimestre</t>
  </si>
  <si>
    <t>No se encontraron sugerencias de mejoramiento en el trimestre</t>
  </si>
  <si>
    <t>Grado de Cumplimiento</t>
  </si>
  <si>
    <t>Cantidad de OEE con datos de PcD</t>
  </si>
  <si>
    <t>% de Cumplimiento</t>
  </si>
  <si>
    <t>Cuentan con al menos el 5 % de PcD en sus nóminas</t>
  </si>
  <si>
    <t>Cuentan con menos del 5 % de PcD en sus nóminas</t>
  </si>
  <si>
    <t>No cuentan con PcD en sus nóminas</t>
  </si>
  <si>
    <t>No reportan altas y bajas a la SFP, conforme al artículo 106 del Anexo A del Decreto 4780/21</t>
  </si>
  <si>
    <t>GRADO DE CUMPLIMIENTO</t>
  </si>
  <si>
    <t xml:space="preserve">% de OEE respecto al Total Monitoreado </t>
  </si>
  <si>
    <t>100 % DE CUMPLIMIENTO</t>
  </si>
  <si>
    <t>CUMPLIMIENTO INTERMEDIO</t>
  </si>
  <si>
    <t>NO CUMPLEN</t>
  </si>
  <si>
    <t>NUEVOS OEE, aún sin verificación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</si>
  <si>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</si>
  <si>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</si>
  <si>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</si>
  <si>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</si>
  <si>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</si>
  <si>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</si>
  <si>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</si>
  <si>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Aplicación de Protocolos sobre medidas  Sanitarias a fin mitigar la propagacion del COVID_19</t>
  </si>
  <si>
    <t>Periodo del informe: enero a marzo 2022</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</si>
  <si>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Noviembre/2021: 27,8%
- Diciembre/2021: 27,4%
- Resumen Anual de Asignaciones del 2021: 41,4%
- Enero 2022: 31,7%
- Grado de cumplimiento de la Ley 5189/2014 por parte de la SFP, en los meses de noviembre, diciembre/2021 y enero/2022 y el resumen anual de asignaciones fue del: 100 %</t>
    </r>
    <r>
      <rPr>
        <sz val="9"/>
        <rFont val="Times New Roman"/>
        <family val="1"/>
      </rPr>
      <t xml:space="preserve">.  
</t>
    </r>
    <r>
      <rPr>
        <b/>
        <sz val="11"/>
        <rFont val="Times New Roman"/>
        <family val="1"/>
      </rPr>
      <t xml:space="preserve">* </t>
    </r>
    <r>
      <rPr>
        <sz val="11"/>
        <rFont val="Times New Roman"/>
        <family val="1"/>
      </rPr>
      <t>Corresponde señalar que el proceso de verificación se desarrolla, conforme lo establece el artículo 6° de la Ley 5189, a partir del decimoquinto día hábil, del mes inmediatamente posterior.</t>
    </r>
  </si>
  <si>
    <t>FUNCIONARIOS CON DISCAPACIDAD (FcD) EN LOS ORGANISMOS Y ENTIDADES DEL ESTADO (OEE)POR SEXO Y TIPO DE VÍNCULO  
Conforme lo que establece la Ley 2479 y su modificatoria Ley 3585 Correspondiente al mes de Marzo de 2022 (con base en el último reporte presentado por los OEE, en relación a feb./2022)</t>
  </si>
  <si>
    <t>MONITOREO DEL GRADO DE CUMPLIMIENTO DE LA LEY 5189/2014 Correspondiente al mes de Enero de 2022 (Vencimiento 21 de febrero de 2022)</t>
  </si>
  <si>
    <t>Cantidad de OEE por Grado de Cumplimiento</t>
  </si>
  <si>
    <t xml:space="preserve"> Total</t>
  </si>
  <si>
    <r>
      <rPr>
        <b/>
        <sz val="8"/>
        <color rgb="FFFF0000"/>
        <rFont val="Calibri"/>
        <family val="2"/>
        <scheme val="minor"/>
      </rPr>
      <t xml:space="preserve">* Consideraciones particulares 
</t>
    </r>
    <r>
      <rPr>
        <b/>
        <sz val="8"/>
        <color theme="1"/>
        <rFont val="Calibri"/>
        <family val="2"/>
        <scheme val="minor"/>
      </rPr>
      <t xml:space="preserve">-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 A partir de enero de 2022 se incluyen a dos Municipios recientemente creados y con autoridades electas a finales del primer trimestre de 2022, y la Universidad Nacional de Misiones, que según Ley PGN 2022 , aún no dispone de partidas presupuestarias y en el informe se registran como "Nuevos OEE, aún sin verificación".  
</t>
    </r>
  </si>
  <si>
    <t>Secretaria de la Función Pública</t>
  </si>
  <si>
    <t>Rodney Cano</t>
  </si>
  <si>
    <t xml:space="preserve">https://www.sfp.gov.py/sfp/archivos/documentos/RES%20105.22%20PLAN%20ANUAL%20RRC_8crc0fks.pdf </t>
  </si>
  <si>
    <t>https://transparencia.senac.gov.py/portal/historial-cumplimiento</t>
  </si>
  <si>
    <t>mes no monitoreado / fecha límite de actualización 25/04/2022</t>
  </si>
  <si>
    <t>*sujeto a calendario de cumplimiento.</t>
  </si>
  <si>
    <t xml:space="preserve">  https://informacionpublica.paraguay.gov.py/portal/#!/buscar_informacion#busqueda </t>
  </si>
  <si>
    <t>Desde el año 2015, el en Portal Único de Empleo Público (PUEP) Paraguay Concursa, se encuentran registrados todos los procesos de selección llevados a cabo por los OEE que se rigen por la Ley 1626/00. En lo que compete al primer    trimestre del año 2022, se encuentran ejecutados un total de cincuenta y nueve (59) concursos,  iniciados  entre el 01 de enero de 2022  y el 31 de marzo de 2022.   Los concursos del primer trimestre de 2022 corresponden a siete (7) OEE. - 100% de procesos registrados en el PUEP Paraguay Concursa monitoreados y acompañados para la expedición de la Certificación del Debido Proceso</t>
  </si>
  <si>
    <t xml:space="preserve">199 Expedientes para análisis técnico jurídico presentados por los OEE </t>
  </si>
  <si>
    <t>Fueron procesados y emitidos:   51  Dictamenes. 31 Providencias y 66 Informes.</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</si>
  <si>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</si>
  <si>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70% de los expedientes ingresados fueron procesados </t>
  </si>
  <si>
    <t>226 expedientes</t>
  </si>
  <si>
    <t xml:space="preserve">99% de los expedientes ingresados fueron procesados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</si>
  <si>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2022 al 31 de marzo de 2022, procesándose un total de 7 (siete) expedientes analizados con providencias y dictámenes.
</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</si>
  <si>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a fin de su inclusión en el SINARH, se registran y se procesaron un total de 36 expediente referente a excepciones ingresados desde el 02 de enero al 31 de marzo de 2022.</t>
    </r>
    <r>
      <rPr>
        <sz val="11"/>
        <color rgb="FFFF0000"/>
        <rFont val="Times New Roman"/>
        <family val="1"/>
      </rPr>
      <t xml:space="preserve">
</t>
    </r>
  </si>
  <si>
    <t xml:space="preserve">37 Sumarios Sorteados </t>
  </si>
  <si>
    <t>De enero a marzo se realizaron un total de 13 Actas de sorteos para la designación de Juez Instructor de Sumarios Administrativos solicitados por los OEE.</t>
  </si>
  <si>
    <t xml:space="preserve">
823 Servidores públicos /familiares de servidores públicos  beneficiados con Aranceles Preferenciales.</t>
  </si>
  <si>
    <t xml:space="preserve">Se gestionaron la totalidad de solicitud de aranceles preferenciales en el marco de los convenios firmados entre la SFP con las Universidades Privadas del País 
https://www.sfp.gov.py/inapp/?p=2095
</t>
  </si>
  <si>
    <r>
      <rPr>
        <b/>
        <sz val="11"/>
        <rFont val="Calibri"/>
        <family val="2"/>
        <scheme val="minor"/>
      </rPr>
      <t>Resoluciones Aranceles:</t>
    </r>
    <r>
      <rPr>
        <sz val="11"/>
        <rFont val="Calibri"/>
        <family val="2"/>
        <scheme val="minor"/>
      </rPr>
      <t xml:space="preserve">
- Resolución 78/2022 (Febrero)
-  Resolución 111/2022 (Marzo) 
- Resolución 155/2022 (Marzo)
https://www.sfp.gov.py/inapp/?p=2095
https://www.sfp.gov.py/sfp/noticia/15645-sindicatos-del-sector-publico-participan-de-la-socializacion-del-reglamento-e-instrumentos-tecnicos-para-la-realizacion-de-concursos-en-el-ano-2022-
</t>
    </r>
  </si>
  <si>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</si>
  <si>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El Instituto Nacional de la Administración Pública del Paraguay se encuentra en etapa de elaboración del POA  y ajustes del cronograma académico  para el periodo 2022.</t>
  </si>
  <si>
    <r>
      <t>324 Servidores  públicos participantes del ciclo de charlas sobre "</t>
    </r>
    <r>
      <rPr>
        <b/>
        <sz val="11"/>
        <color theme="1"/>
        <rFont val="Times New Roman"/>
        <family val="1"/>
      </rPr>
      <t xml:space="preserve">Reglamento e Instrumentos Técnicos a ser aplicados en los procesos de Concursos para el Ejercicio Fiscal 2022". </t>
    </r>
  </si>
  <si>
    <t>324 Servidores  públicos beneficiados.</t>
  </si>
  <si>
    <t xml:space="preserve">
Resoluciones Aranceles:
- Resolución 78/2022 (Febrero)
-  Resolución 111/2022 (Marzo) 
- Resolución 155/2022 (Marzo)
https://www.sfp.gov.py/inapp/?p=2095
</t>
  </si>
  <si>
    <t xml:space="preserve">11 EXPEDIENTES INGRESADOS </t>
  </si>
  <si>
    <t xml:space="preserve">  11 EN PROCESO DE REVISIÓN.</t>
  </si>
  <si>
    <t>3 EN PROCESO DE ANÁLISIS</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</si>
  <si>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</si>
  <si>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 xml:space="preserve">49 EXPEDIENTES INGRESADOS </t>
  </si>
  <si>
    <t>7  EXPEDIENTES FINALIZADOS</t>
  </si>
  <si>
    <t>13 EXPEDIENTES EN PROCESO DE ANÁLISIS</t>
  </si>
  <si>
    <t>72 ASISTENCIAS PRESENCIALES/ 10 ASISTENCIAS VIRTUALES/6.118 ASISTENCIAS POR CORREOS ELECTRÓNICOS/610 ASISTENCIAS POR LLAMADAS TELEFÓNICAS/5.681 ASISTENCIAS MENSAJERÍA POR WHATSAPP/43 CONSULTAS TÉCNICAS DERIVADAS A OTRAS ÁREAS</t>
  </si>
  <si>
    <t>283 Organismos y Entidades del Estado  monitoreadas /17 GOBERNACIONES/263 MUNICIPALIDADES</t>
  </si>
  <si>
    <t>0,7% OEE informaron de la aplicación del protocolo</t>
  </si>
  <si>
    <t>LAS MEDIDAS SANITARIAS FUERON LEVANTADAS A PARTIR DEL 23/02/2022</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</si>
  <si>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t>
    </r>
    <r>
      <rPr>
        <b/>
        <sz val="10"/>
        <color rgb="FF000000"/>
        <rFont val="Times New Roman"/>
        <family val="1"/>
      </rPr>
      <t>202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</si>
  <si>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Como alianzas estratégicas y cooperación interinstitucional fue firmado 1 (un) convenio, Resoluciones de Declaración de interés 3 (tres), entre la SFP y otra entidad para el fortalecimiento del servicio civil y la</t>
  </si>
  <si>
    <t>https://www.sfp.gov.py/sfp/seccion/129-convenios-firmados.html</t>
  </si>
  <si>
    <r>
      <t xml:space="preserve">Ejecucion Presupuestaria al 31 de marzo de 2022
</t>
    </r>
    <r>
      <rPr>
        <b/>
        <sz val="11"/>
        <color theme="1"/>
        <rFont val="Times New Roman"/>
        <family val="1"/>
      </rPr>
      <t>(en miles de guaraníes)</t>
    </r>
  </si>
  <si>
    <t>Total de denuncias ingresadas : 59</t>
  </si>
  <si>
    <t>10 (Presencial)</t>
  </si>
  <si>
    <t>5 (presencial)</t>
  </si>
  <si>
    <t>10 (presencial)</t>
  </si>
  <si>
    <t>Auditoría de Ejecución Presupuestaria- Rendición de Cuentas  Noviembre 2020</t>
  </si>
  <si>
    <t>\\fileserver2\Publico\DGCE\DAII\Informes Auditoria 2021</t>
  </si>
  <si>
    <t>Auditoría de Ejecución Presupuestaria- Rendición de Cuentas  Diciembre 2020</t>
  </si>
  <si>
    <t>Auditoría de Ejecución Presupuestaria- Rendición de Cuentas Enero 2021</t>
  </si>
  <si>
    <t>\\fileserver2\Publico\DGCE\DAII\Informes Auditoria 2022</t>
  </si>
  <si>
    <r>
      <rPr>
        <sz val="11"/>
        <color theme="1"/>
        <rFont val="Times New Roman"/>
        <family val="1"/>
      </rPr>
      <t xml:space="preserve"> Auditoría a los Estados Financieros Institucionales Ejercicio 2021.</t>
    </r>
  </si>
  <si>
    <t xml:space="preserve"> Dictamen de Auditoría a los Estados Financieros Ejercicio 2021.</t>
  </si>
  <si>
    <t>Evaluación Cumplimiento Art. 41 de la Ley 2051/03, de Contrataciones Públicas (Resolución AGPE 84/19), correspondiente al Segundo Semestre 2021</t>
  </si>
  <si>
    <t>l Informe de Avance Plan de Mejoramiento al Cuarto Trimestre 2021, remitido a la MAI y a la AGPE a través del sistema SIAGPE</t>
  </si>
  <si>
    <t xml:space="preserve">438 OEE  y ciudadanía </t>
  </si>
  <si>
    <t>Se realizaron un total de tres (3) procesos de monitoreo del grado de cumplimiento de la Ley 5189/2014 a 435 (correspondiente a diciembre y al resumen anual de asignaciones de 2021) y 438 (sobre enero de 2022) Organismos y Entidades del Estado (OEE), durante el primer trimestre.-</t>
  </si>
  <si>
    <t xml:space="preserve">425 OEE    </t>
  </si>
  <si>
    <r>
      <rPr>
        <sz val="7"/>
        <color rgb="FF000000"/>
        <rFont val="Times New Roman"/>
        <family val="1"/>
      </rPr>
      <t xml:space="preserve"> </t>
    </r>
    <r>
      <rPr>
        <sz val="9"/>
        <color theme="1"/>
        <rFont val="Times New Roman"/>
        <family val="1"/>
      </rPr>
      <t>22 instituciones que cumplen con el 5% de PCD en sus nóminas.                      - 11  instituciones que cuentan con planes vigentes de inclusión aprobados por la SFP</t>
    </r>
  </si>
  <si>
    <t>https://www.sfp.gov.py/sfp/seccion/67-situacion-pcd.html</t>
  </si>
  <si>
    <t>1.264 usuarios habilitados en el SICCA -(operadores OEE)</t>
  </si>
  <si>
    <t xml:space="preserve"> 133.387  usuarios registrados en el Portal Único del Empleo Público (PUEP) Paraguay Concursa, 60.690 Masculinos y 72.697 Femenino. </t>
  </si>
  <si>
    <t xml:space="preserve">Utilización de al menos un módulo del SICCA por parte de las 410 Organismos y Entidades del Estado (OEE) </t>
  </si>
  <si>
    <t>283 Organismos y Entidades del Estado  monitoreadas / 17 Gobernaciones/264 Municipalidades</t>
  </si>
  <si>
    <t xml:space="preserve">16 OEE remitieron resultado de la evaluación del desempeño aplicada </t>
  </si>
  <si>
    <t xml:space="preserve">2,83% de los OEE remitieron sus evaluaciones del desempeño aplicadas al plantel de funcionarios públicos. </t>
  </si>
  <si>
    <t>21 OEE informaron de la aplicación del protocolo</t>
  </si>
  <si>
    <t>https://www.contrataciones.gov.py/licitaciones/adjudicacion/405586-seguro-vehiculo-institucional-1/resumen-adjudicacion.html</t>
  </si>
  <si>
    <t>…………………………………………….</t>
  </si>
  <si>
    <t>https://www.contrataciones.gov.py/licitaciones/planificacion/409144-seguro-medico-funcionarios-permanentes-contratados-comisionados-sfp-1.html</t>
  </si>
  <si>
    <t>Periodo: 1 de enero al 31 de marzo de 2022</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</si>
  <si>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</si>
  <si>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</si>
  <si>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</si>
  <si>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</si>
  <si>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</si>
  <si>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</si>
  <si>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</si>
  <si>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</si>
  <si>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</si>
  <si>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</si>
  <si>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</si>
  <si>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</si>
  <si>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</si>
  <si>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</si>
  <si>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IMPUESTOS DIRECTOS</t>
  </si>
  <si>
    <t>https://www.sfp.gov.py/sfp/articulo/15687-informe-del-cumplimiento-de-la-ley-518914-que-corresponde-al-mes-de-febrero-de-2022.html</t>
  </si>
  <si>
    <t>https://www.sfp.gov.py/sfp/articulo/15726-informe-del-cumplimiento-de-la-ley-518914-que-corresponde-al-mes-de-abril-de-2022.html</t>
  </si>
  <si>
    <t>https://www.sfp.gov.py/sfp/articulo/15651-informe-del-cumplimiento-de-la-ley-5189-que-corresponde-al-mes-de-enero-de-2022.html</t>
  </si>
  <si>
    <t>https://www.sfp.gov.py/sfp/articulo/15711-informe-del-cumplimiento-de-la-ley-518914-que-corresponde-al-mes-de-marzo-de-2022.html</t>
  </si>
  <si>
    <t xml:space="preserve">NO APLICA  </t>
  </si>
  <si>
    <t>Se realizaron un total de tres (3) procesos de monitoreo del grado de cumplimiento de la Ley 5189/2014 a 438 (correspondiente a febrero, marzo y abril de 2022) Organismos y Entidades del Estado (OEE), durante el segundo trimestre.-</t>
  </si>
  <si>
    <t xml:space="preserve">Mas de 24 millones de visitas recibidas en el Portal a hoy dia.
*Desde su lanzamiento hasta la fecha.
</t>
  </si>
  <si>
    <t>Informe de Avance Plan de Mejoramiento al Primer Trimestre 2022, remitido a la MAI y a la AGPE a través del sistema SIAGPE</t>
  </si>
  <si>
    <t>4 (Presencial)</t>
  </si>
  <si>
    <t>https://www.sfp.gov.py/sfp/articulo/15745-informe-del-cumplimiento-de-la-ley-518914-que-corresponde-al-mes-de-mayo-de-2022.html</t>
  </si>
  <si>
    <t>https://www.sfp.gov.py/sfp/articulo/15772-informe-del-cumplimiento-de-la-ley-518914-que-corresponde-a-junio-de-2022.html</t>
  </si>
  <si>
    <t>https://www.sfp.gov.py/sfp/articulo/15794-informe-del-cumplimiento-de-la-ley-518914-que-corresponde-a-julio-de-2022.html</t>
  </si>
  <si>
    <t>https://transparencia.senac.gov.py/portal</t>
  </si>
  <si>
    <t>https://www.sfp.gov.py/sfp/pagina/144-informacion-minima-52822014.html</t>
  </si>
  <si>
    <t>https://informacionpublica.paraguay.gov.py/portal/#!/buscar_informacion#busqueda</t>
  </si>
  <si>
    <t>1. Cantidad de reuniones gestionadas y ejecutadas con cooperantes       2. Porcentaje de cumplimiento de avances sobre Proyectos y Programas ejecutados por Organismos Internacionales y otras fuentes                                 3. Cantidad de actividades desarrolladas</t>
  </si>
  <si>
    <t>Auditoría de Gestión - Cursos INAPP Julio 2021 a Junio 2022</t>
  </si>
  <si>
    <t>DATA SYSTEMS SAECA</t>
  </si>
  <si>
    <t>https://www.contrataciones.gov.py/licitaciones/adjudicacion/414239-alquiler-fotocopiadoras-sfp-plurianual-ad-referendum-1/resumen-adjudicacion.html</t>
  </si>
  <si>
    <t>https://www.contrataciones.gov.py/licitaciones/adjudicacion/416695-seguros-varios-sfp-1/resumen-adjudicacion.html</t>
  </si>
  <si>
    <t>MANTENIMIENTO Y REPARACIONES MENORES DE MAQUINARIAS, EQUIPOS</t>
  </si>
  <si>
    <t>IMPRENTA, PUBLICACIONES Y REPRODUCCIONES</t>
  </si>
  <si>
    <t>6 (Presencial)</t>
  </si>
  <si>
    <t>7 (Presencial)</t>
  </si>
  <si>
    <r>
      <t>Informe sobre el Grado de cumplimiento de la Ley 5189/2014 por parte de los OEE, 
- % de instituciones que cumplen 100 % con la Ley 5.189/2014</t>
    </r>
    <r>
      <rPr>
        <b/>
        <sz val="11"/>
        <color theme="1"/>
        <rFont val="Times New Roman"/>
        <family val="1"/>
      </rPr>
      <t>*</t>
    </r>
    <r>
      <rPr>
        <sz val="9"/>
        <color theme="1"/>
        <rFont val="Times New Roman"/>
        <family val="1"/>
      </rPr>
      <t xml:space="preserve">, respecto al total de 438 instituciones, expone:
- Enero/2022: 32%
- Febrero/2022: 29,2%
- Marzo/2022:  27,9%
- Abril/2022: 26,7%
- Mayo/2022: 23,3%
- Junio/2022: 27,2%
- Julio/2022: 27,9%
- Agosto/2022: 28,3%
- Setiembre/2022: 29,2%
- Octubre/2022: 27,2%
- Grado de cumplimiento de la Ley 5189/2014 por parte de la SFP, en los meses de enero, febrero, marzo, abril, mayo, junio, julio, agosto, setiembre y octunre del 2022  fue del: 100 %.  
</t>
    </r>
    <r>
      <rPr>
        <b/>
        <sz val="11"/>
        <color theme="1"/>
        <rFont val="Times New Roman"/>
        <family val="1"/>
      </rPr>
      <t xml:space="preserve">* </t>
    </r>
    <r>
      <rPr>
        <sz val="11"/>
        <color theme="1"/>
        <rFont val="Times New Roman"/>
        <family val="1"/>
      </rPr>
      <t>Corresponde señalar que el proceso de verificación se desarrolla, conforme lo establece el artículo 6° de la Ley 5189, a partir del decimoquinto día hábil, del mes inmediatamente posterior. A la fecha del presente informe, 3 de enero de 2023, se encuentra en proceso de monitoreo de la Ley 5189 correspondiente al mes de noviembre del 2022.</t>
    </r>
  </si>
  <si>
    <t>en Proceso</t>
  </si>
  <si>
    <t>https://www.sfp.gov.py/sfp/articulo/15821-informe-del-cumplimiento-de-la-ley-518914-que-corresponde-a-agosto-de-2022.html</t>
  </si>
  <si>
    <t>https://www.sfp.gov.py/sfp/articulo/15841-informe-del-cumplimiento-de-la-ley-518914-que-corresponde-a-septiembre-de-2022.html</t>
  </si>
  <si>
    <t>https://www.sfp.gov.py/sfp/articulo/15877-informe-del-cumplimiento-de-la-ley-518914-que-corresponde-a-octubre-de-2022.html</t>
  </si>
  <si>
    <t>No reportan altas y bajas a la SFP, conforme al artículo 107 del Anexo A del Decreto 6581/22</t>
  </si>
  <si>
    <t>Inclusión de Personas con Discapacidad (PcD) en los Organismos y Entidades del Estado (OEE)
Según Ley 2479 y su modificatoria Ley 3585
Noviembre de 2022                                                                    
(con base en el último reporte presentado por los OEE, en relación a octubre/2022)</t>
  </si>
  <si>
    <r>
      <rPr>
        <b/>
        <sz val="8"/>
        <color theme="1"/>
        <rFont val="Calibri"/>
        <family val="2"/>
        <scheme val="minor"/>
      </rPr>
      <t xml:space="preserve">* Consideraciones particulares 
-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-En el ejercicio 2022 se incluyen a dos Municipios recientemente creados, con autoridades electas a finales del mes de marzo, y una Universidad Nacional, que hasta el mes de noviembre/2022 no se registran datos sobre transferencias desde el Tesoro General (MH), y en el informe se registran como "Nuevos OEE, aún sin verificación".  
</t>
    </r>
  </si>
  <si>
    <r>
      <t xml:space="preserve">Periodo del informe: </t>
    </r>
    <r>
      <rPr>
        <b/>
        <sz val="12"/>
        <rFont val="Calibri"/>
        <family val="2"/>
        <scheme val="minor"/>
      </rPr>
      <t>Enero a Diciembre de 2022</t>
    </r>
  </si>
  <si>
    <t>1.272 usuarios habilitados en el SICCA -(operadores OEE)</t>
  </si>
  <si>
    <t xml:space="preserve">Utilización de al menos un módulo del SICCA por parte de las 423 Organismos y Entidades del Estado (OEE) </t>
  </si>
  <si>
    <t xml:space="preserve">138.260  usuarios registrados en el Portal Único del Empleo Público (PUEP) Paraguay Concursa, 62.885 Masculinos y 75.375 Femenino. </t>
  </si>
  <si>
    <r>
      <t xml:space="preserve">
</t>
    </r>
    <r>
      <rPr>
        <b/>
        <sz val="12"/>
        <color theme="1"/>
        <rFont val="Times New Roman"/>
        <family val="1"/>
      </rPr>
      <t xml:space="preserve">1184 </t>
    </r>
    <r>
      <rPr>
        <sz val="12"/>
        <color theme="1"/>
        <rFont val="Times New Roman"/>
        <family val="1"/>
      </rPr>
      <t>Servidores públicos /familiares de servidores públicos  beneficiados con Aranceles Preferenciales.</t>
    </r>
  </si>
  <si>
    <r>
      <rPr>
        <b/>
        <sz val="11"/>
        <rFont val="Calibri"/>
        <family val="2"/>
        <scheme val="minor"/>
      </rPr>
      <t>Resoluciones Aranceles:</t>
    </r>
    <r>
      <rPr>
        <sz val="11"/>
        <rFont val="Calibri"/>
        <family val="2"/>
        <scheme val="minor"/>
      </rPr>
      <t xml:space="preserve">
• Resolución 78/2022 (Febrero)
• Resolución 111/2022 (Marzo) 
• Resolución 155/2022 (Marzo)
• Resolución SFP Nº 211/2022 (Mayo)
• Resolución SFP Nº 264/2022 (Junio)
• Resolución SFP Nº 344/2022 (Julio)
• Resolución SFP Nº 432/2022 (Agosto)
• Resolución SFP Nº 467/2022 (Setiembre)
• Resolución SFP Nº 572/2022 (Octubre)
• Resolución SFP Nº 614/2022 (Noviembre)
• Resolución SFP Nº 674/2022 (Diciembre)
https://www.sfp.gov.py/inapp/?p=2214
https://www.sfp.gov.py/inapp/?p=2229
</t>
    </r>
  </si>
  <si>
    <r>
      <t xml:space="preserve">
</t>
    </r>
    <r>
      <rPr>
        <b/>
        <sz val="11"/>
        <color theme="1"/>
        <rFont val="Times New Roman"/>
        <family val="1"/>
      </rPr>
      <t>1184</t>
    </r>
    <r>
      <rPr>
        <sz val="11"/>
        <color theme="1"/>
        <rFont val="Times New Roman"/>
        <family val="1"/>
      </rPr>
      <t xml:space="preserve"> Servidores públicos /familiares de servidores públicos  beneficiados con Aranceles Preferenciales.</t>
    </r>
  </si>
  <si>
    <t xml:space="preserve">Se gestionaron la totalidad de solicitud de aranceles preferenciales en el marco de los convenios firmados entre la SFP con las Universidades Privadas del País 
https://www.sfp.gov.py/inapp/?p=2095
https://www.sfp.gov.py/inapp/
</t>
  </si>
  <si>
    <r>
      <rPr>
        <b/>
        <sz val="11"/>
        <color theme="1"/>
        <rFont val="Times New Roman"/>
        <family val="1"/>
      </rPr>
      <t xml:space="preserve">324 </t>
    </r>
    <r>
      <rPr>
        <sz val="11"/>
        <color theme="1"/>
        <rFont val="Times New Roman"/>
        <family val="1"/>
      </rPr>
      <t>Servidores  públicos participantes del ciclo de charlas sobre "</t>
    </r>
    <r>
      <rPr>
        <b/>
        <sz val="11"/>
        <color theme="1"/>
        <rFont val="Times New Roman"/>
        <family val="1"/>
      </rPr>
      <t xml:space="preserve">Reglamento e Instrumentos Técnicos a ser aplicados en los procesos de Concursos para el Ejercicio Fiscal 2022". 
7175 </t>
    </r>
    <r>
      <rPr>
        <sz val="11"/>
        <color theme="1"/>
        <rFont val="Times New Roman"/>
        <family val="1"/>
      </rPr>
      <t xml:space="preserve">servidores públicos y ciudadania  participantes en el curso </t>
    </r>
    <r>
      <rPr>
        <b/>
        <sz val="11"/>
        <color theme="1"/>
        <rFont val="Times New Roman"/>
        <family val="1"/>
      </rPr>
      <t xml:space="preserve">"LEY N° 6715/2021 DE PROCEDIMIENTOS ADMINISTRATIVOS". APLICACIÓN Y ALCANCE"
210 </t>
    </r>
    <r>
      <rPr>
        <sz val="11"/>
        <color theme="1"/>
        <rFont val="Times New Roman"/>
        <family val="1"/>
      </rPr>
      <t xml:space="preserve"> Miembros de los Sindicatos y Comisiones Directivas de Instituciones del sector público participantes  en el ciclo de charlas sobre</t>
    </r>
    <r>
      <rPr>
        <b/>
        <sz val="11"/>
        <color theme="1"/>
        <rFont val="Times New Roman"/>
        <family val="1"/>
      </rPr>
      <t xml:space="preserve"> Jornada de socialización  Propuesta de “Clasificación de Cargos y Escalafón para la Carrera Administrativa”.
63</t>
    </r>
    <r>
      <rPr>
        <sz val="11"/>
        <color theme="1"/>
        <rFont val="Times New Roman"/>
        <family val="1"/>
      </rPr>
      <t xml:space="preserve"> servidores públicos participantes en la jornada de socialización Propuesta de</t>
    </r>
    <r>
      <rPr>
        <b/>
        <sz val="11"/>
        <color theme="1"/>
        <rFont val="Times New Roman"/>
        <family val="1"/>
      </rPr>
      <t xml:space="preserve"> “Clasificación de Cargos y Escalafón para la Carrera Administrativa”.
63</t>
    </r>
    <r>
      <rPr>
        <sz val="11"/>
        <color theme="1"/>
        <rFont val="Times New Roman"/>
        <family val="1"/>
      </rPr>
      <t xml:space="preserve"> Miemboros de los Sindicatos participaron en la jornada de socialización sobre</t>
    </r>
    <r>
      <rPr>
        <b/>
        <sz val="11"/>
        <color theme="1"/>
        <rFont val="Times New Roman"/>
        <family val="1"/>
      </rPr>
      <t xml:space="preserve">
“Proyecto de Ley de la Función Pública y la Carrera del Servicio Civil” presentado por el Poder Ejecutivo. (Sindicatos).
46 </t>
    </r>
    <r>
      <rPr>
        <sz val="11"/>
        <color theme="1"/>
        <rFont val="Times New Roman"/>
        <family val="1"/>
      </rPr>
      <t>funcionarios de la SFP participaron de la jornada de socialización sobre</t>
    </r>
    <r>
      <rPr>
        <b/>
        <sz val="11"/>
        <color theme="1"/>
        <rFont val="Times New Roman"/>
        <family val="1"/>
      </rPr>
      <t xml:space="preserve">
“Proyecto de Ley de la Función Pública y la Carrera del Servicio Civil” presentado por el Poder Ejecutivo. (SFP)
3549 </t>
    </r>
    <r>
      <rPr>
        <sz val="11"/>
        <color theme="1"/>
        <rFont val="Times New Roman"/>
        <family val="1"/>
      </rPr>
      <t>Servidores públicos y ciudadania  participantes del</t>
    </r>
    <r>
      <rPr>
        <b/>
        <sz val="11"/>
        <color theme="1"/>
        <rFont val="Times New Roman"/>
        <family val="1"/>
      </rPr>
      <t xml:space="preserve"> Webinario “Protocolo de actuación ante caso de violencia laboral, en el Sector Público”
20.681 </t>
    </r>
    <r>
      <rPr>
        <sz val="11"/>
        <color theme="1"/>
        <rFont val="Times New Roman"/>
        <family val="1"/>
      </rPr>
      <t xml:space="preserve">Servidores públicos, ciudadania y extranjeros  participantes en en los cursos de: </t>
    </r>
    <r>
      <rPr>
        <b/>
        <sz val="11"/>
        <color theme="1"/>
        <rFont val="Times New Roman"/>
        <family val="1"/>
      </rPr>
      <t>"Guaraní Comunicativo en la Función Pública Nvel II", "Técnicas de Negociación y Mediación de Conflictos Nivel II", "Enfoque de Género en políticas y prácticas de gestión de personas en el Servicio Civil dl Paraguay"</t>
    </r>
    <r>
      <rPr>
        <sz val="11"/>
        <color theme="1"/>
        <rFont val="Times New Roman"/>
        <family val="1"/>
      </rPr>
      <t xml:space="preserve"> y el curso taller en </t>
    </r>
    <r>
      <rPr>
        <b/>
        <sz val="11"/>
        <color theme="1"/>
        <rFont val="Times New Roman"/>
        <family val="1"/>
      </rPr>
      <t xml:space="preserve">"Gestión y desarrollo de las peronas en la Función Pública".
</t>
    </r>
  </si>
  <si>
    <r>
      <rPr>
        <b/>
        <sz val="11"/>
        <color theme="1"/>
        <rFont val="Times New Roman"/>
        <family val="1"/>
      </rPr>
      <t xml:space="preserve">32.195 </t>
    </r>
    <r>
      <rPr>
        <sz val="11"/>
        <color theme="1"/>
        <rFont val="Times New Roman"/>
        <family val="1"/>
      </rPr>
      <t>Servidores  públicos, ciudadanía y extranjeros  beneficiados.</t>
    </r>
  </si>
  <si>
    <t xml:space="preserve">
https://www.sfp.gov.py/sfp/noticia/15645-sindicatos-del-sector-publico-participan-de-la-socializacion-del-reglamento-e-instrumentos-tecnicos-para-la-realizacion-de-concursos-en-el-ano-2022-
https://www.sfp.gov.py/sfp/articulo/15720-apertura-del-curso-de-la-ley-n-67152021-de-procedimientos-administrativos-aplicacion-y-alcance.html
https://www.sfp.gov.py/sfp/articulo/15767-la-sfp-compartio-propuesta-de-clasificacion-de-cargos-y-escalafon-para-la-carrera-administrativa.html
https://m.facebook.com/story.php?story_fbid=pfbid0LLzK5B9bsgDsiu6QLzgGCRCMmH5SSmuxyj7ogdYZMSiC3D1GAbBeVD1tZfjbKJmtl&amp;id=100066508165733&amp;mibextid=Nif5oz
https://www.sfp.gov.py/sfp/articulo/15858-webinario-protocolo-de-actuacion-ante-casos-de-violencia-laboral-en-el-sector-publico-en-conmemoracion-del-25n.html
https://www.sfp.gov.py/sfp/noticia/15790-unas-20000-personas-se-benefician-con-los-cursos-de-la-sfpinapp.html#.Y0A3SXZBzIU</t>
  </si>
  <si>
    <t>Diciembre</t>
  </si>
  <si>
    <t>*mes no monitoreado / fecha límite de actualización 23/01/2023</t>
  </si>
  <si>
    <r>
      <rPr>
        <b/>
        <sz val="11"/>
        <rFont val="Times New Roman"/>
        <family val="1"/>
      </rPr>
      <t>72</t>
    </r>
    <r>
      <rPr>
        <sz val="11"/>
        <rFont val="Times New Roman"/>
        <family val="1"/>
      </rPr>
      <t xml:space="preserve"> </t>
    </r>
    <r>
      <rPr>
        <b/>
        <sz val="11"/>
        <rFont val="Times New Roman"/>
        <family val="1"/>
      </rPr>
      <t>ASISTENCIAS PRESENCIALES</t>
    </r>
    <r>
      <rPr>
        <sz val="11"/>
        <rFont val="Times New Roman"/>
        <family val="1"/>
      </rPr>
      <t xml:space="preserve">/   </t>
    </r>
    <r>
      <rPr>
        <b/>
        <sz val="11"/>
        <rFont val="Times New Roman"/>
        <family val="1"/>
      </rPr>
      <t>10 ASISTENCIAS VIRTUALES</t>
    </r>
    <r>
      <rPr>
        <sz val="11"/>
        <rFont val="Times New Roman"/>
        <family val="1"/>
      </rPr>
      <t xml:space="preserve">/ </t>
    </r>
    <r>
      <rPr>
        <b/>
        <sz val="11"/>
        <rFont val="Times New Roman"/>
        <family val="1"/>
      </rPr>
      <t xml:space="preserve"> 6.118 ASISTENCIAS POR CORREOS ELECTRÓNICOS</t>
    </r>
    <r>
      <rPr>
        <sz val="11"/>
        <rFont val="Times New Roman"/>
        <family val="1"/>
      </rPr>
      <t xml:space="preserve">/  </t>
    </r>
    <r>
      <rPr>
        <b/>
        <sz val="11"/>
        <rFont val="Times New Roman"/>
        <family val="1"/>
      </rPr>
      <t>610 ASISTENCIAS POR LLAMADAS TELEFÓNICAS</t>
    </r>
    <r>
      <rPr>
        <sz val="11"/>
        <rFont val="Times New Roman"/>
        <family val="1"/>
      </rPr>
      <t xml:space="preserve">/ </t>
    </r>
    <r>
      <rPr>
        <b/>
        <sz val="11"/>
        <rFont val="Times New Roman"/>
        <family val="1"/>
      </rPr>
      <t xml:space="preserve">5.681 ASISTENCIAS MENSAJERÍA POR WHATSAPP/   43 CONSULTAS TÉCNICAS </t>
    </r>
    <r>
      <rPr>
        <sz val="11"/>
        <rFont val="Times New Roman"/>
        <family val="1"/>
      </rPr>
      <t>DERIVADAS A OTRAS ÁREAS</t>
    </r>
  </si>
  <si>
    <t xml:space="preserve">Desde el año 2015, el en Portal Único de Empleo Público (PUEP) Paraguay Concursa, se encuentran registrados todos los procesos de selección llevados a cabo por los OEE que se rigen por la Ley 1626/00. En lo que compete al ejericio fiscal 2022, se ejecutaron un total de cuatrocientos setenta y un (471) concursos, iniciados entre el 02 de enero de 2022 y el 30 de diciembre de 2022. 
Los concursos corresponden a setenta y seis (76) OEE. - 100% de procesos registrados en el PUEP Paraguay Concursa monitoreados y acompañados para la expedición de la Certificación del Debido Proceso
</t>
  </si>
  <si>
    <t>Control Normativo en la gestión pública</t>
  </si>
  <si>
    <t>100 % de solicitudes de asignación de jueces tramitados</t>
  </si>
  <si>
    <t>240 Sumarios Sorteados</t>
  </si>
  <si>
    <t xml:space="preserve">100% de procesos tramitados          49 Actas de sorteos para la designación de Juez Instructor de Sumarios Administrativos solicitados por los OEE </t>
  </si>
  <si>
    <t>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</si>
  <si>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diciembre de 2022 se contabiliza de aproximadamnete 474  (cuatrocientos setenta y cuatro) </t>
    </r>
    <r>
      <rPr>
        <b/>
        <sz val="10"/>
        <color theme="1"/>
        <rFont val="Times New Roman"/>
        <family val="1"/>
      </rPr>
      <t>audiencias y reuniones</t>
    </r>
    <r>
      <rPr>
        <sz val="10"/>
        <color theme="1"/>
        <rFont val="Times New Roman"/>
        <family val="1"/>
      </rPr>
      <t xml:space="preserve"> de la Máxima Autoridad de la SFP acompañada del  plantel directivo.</t>
    </r>
  </si>
  <si>
    <t>PROTECCIÓN MÉDICA S.A.</t>
  </si>
  <si>
    <t>https://www.contrataciones.gov.py/licitaciones/adjudicacion/409144-seguro-medico-funcionarios-permanentes-contratados-comisionados-sfp-1/resumen-adjudicacion.html</t>
  </si>
  <si>
    <t>579-543</t>
  </si>
  <si>
    <t>DATA SYSTEMS SAECA COMTEL S.A. SDA PARAGUAY S.A.</t>
  </si>
  <si>
    <t>https://www.contrataciones.gov.py/licitaciones/adjudicacion/419565-adquisicion-licencias-equipos-informaticos-sfp-ad-referendum-1/resumen-adjudicacion.html#proveedores</t>
  </si>
  <si>
    <t>DIGITALIZA S.A.</t>
  </si>
  <si>
    <t>https://www.contrataciones.gov.py/licitaciones/adjudicacion/421590-adquisicion-renovacion-licencias-antivirus-sfp-ad-referendum-1/resumen-adjudicacion.html#proveedores</t>
  </si>
  <si>
    <t>242-246</t>
  </si>
  <si>
    <t>OSVALDO NOEL BENITEZ ACOSTA</t>
  </si>
  <si>
    <t>https://www.contrataciones.gov.py/licitaciones/adjudicacion/420300-servicio-mantenimiento-reparacion-aire-acondicionado-sedes-sfp-plurianual-ad-referen-1/resumen-adjudicacion.html#proveedores</t>
  </si>
  <si>
    <t>VIT SA</t>
  </si>
  <si>
    <t>https://www.contrataciones.gov.py/licitaciones/adjudicacion/421592-adquisicion-certificado-firma-digital-ad-referendum-1/resumen-adjudicacion.html#proveedores</t>
  </si>
  <si>
    <t>538-541</t>
  </si>
  <si>
    <t>EMPORIO FERRETERÍA SRL DESDE EL POLO SA</t>
  </si>
  <si>
    <t>https://www.contrataciones.gov.py/licitaciones/adjudicacion/421796-adquisicion-camaras-seguridad-herramientas-general-1/resumen-adjudicacion.html</t>
  </si>
  <si>
    <t>Periodo: 1 de enero al 31 de diciembre de 2022</t>
  </si>
  <si>
    <t>BONIFICACIONES</t>
  </si>
  <si>
    <t>ELEMENTOS DE LIMPIEZA</t>
  </si>
  <si>
    <t>ÚTILES DE ESCRITORIO, OFICINA Y ENSERES</t>
  </si>
  <si>
    <t>HERRAMIENTAS MENORES</t>
  </si>
  <si>
    <t>PRODUCTOS E INSUMOS NO METÁLICOS</t>
  </si>
  <si>
    <t>ADQUISICIONES DE MAQUINARIAS, EQUIPOS Y HERRAMIENTAS EN GENERAL</t>
  </si>
  <si>
    <t>HERRAMIENTAS, APARATOS E INSTRUMENTOS EN GENERAL</t>
  </si>
  <si>
    <t>ADQUISICIONES DE EQUIPOS DE OFICINA Y COMPUTACION</t>
  </si>
  <si>
    <t>ADQUISICIONES DE MUEBLES Y ENSERES</t>
  </si>
  <si>
    <t>ADQUISICIONES DE EQUIPOS DE COMPUTACIÓN</t>
  </si>
  <si>
    <t>ADQUISICIÓN DE ACTIVOS INTANGIBLES</t>
  </si>
  <si>
    <t>ACTIVOS INTANGIBLES</t>
  </si>
  <si>
    <t>TRANSFERENCIAS CORRIENTES AL SECTOR EXTERNO</t>
  </si>
  <si>
    <t>14/2021</t>
  </si>
  <si>
    <t>15/2021</t>
  </si>
  <si>
    <t>SN</t>
  </si>
  <si>
    <t>Auditoría de Ejecución Presupuestaria- Rendición de Cuentas  Febrero 2021</t>
  </si>
  <si>
    <t>Auditoría de Ejecución Presupuestaria- Rendición de Cuentas  Marzo 2021</t>
  </si>
  <si>
    <t>Auditoría de Ejecución Presupuestaria- Rendición de Cuentas       Abril 2021</t>
  </si>
  <si>
    <t>Auditoría de Ejecución Presupuestaria- Rendición de Cuentas       Mayo 2021</t>
  </si>
  <si>
    <t>Auditoría de Ejecución Presupuestaria- Rendición de Cuentas       Junio 2021</t>
  </si>
  <si>
    <t>Auditoría de Ejecución Presupuestaria- Rendición de Cuentas  Julio 2021</t>
  </si>
  <si>
    <t>Auditoría de Ejecución Presupuestaria- Rendición de Cuentas  Agosto 2021</t>
  </si>
  <si>
    <t>Auditoría de Ejecución Presupuestaria- Rendición de Cuentas  Setiembre 2021</t>
  </si>
  <si>
    <t>Auditoría de Ejecución Presupuestaria- Rendición de Cuentas  Octubre 2021</t>
  </si>
  <si>
    <t xml:space="preserve"> Auditoría de Gestión. Utilización de Combustible - Procedimiento. Febrero a Mayo 2022</t>
  </si>
  <si>
    <t>Informe Borrador elevado a la MAI y remitido a la AGPE a través del sistema SIAGPE, pendiente de descargo por el área auditada.</t>
  </si>
  <si>
    <t>Registro de Asistencia, Permisos otorgados a los servidores públicos de la SFP</t>
  </si>
  <si>
    <t>Auditoría de Gestión. Proceso de Adquisiciones. Ejercicio Fiscal 2022</t>
  </si>
  <si>
    <t xml:space="preserve"> Evaluación de Auditoría del Grado de Implementación del MECIP 2021</t>
  </si>
  <si>
    <t>Informe de Evaluación elevado a la MAI y remitido a la AGPE a través del sistema SIAGPE</t>
  </si>
  <si>
    <t>Informe de Avance Plan de Mejoramiento al Cuarto Trimestre 2021, remitido a la MAI y a la AGPE a través del sistema SIAGPE</t>
  </si>
  <si>
    <t>Informe de Avance Plan de Mejoramiento al Segundo Trimestre 2022, remitido a la MAI y a la AGPE a través del sistema SIAGPE</t>
  </si>
  <si>
    <t>Informe de Avance Plan de Mejoramiento al Tercer Trimestre 2022, remitido a la MAI y a la AGPE a través del sistema SIAGPE</t>
  </si>
  <si>
    <t>5 (Presencial)</t>
  </si>
  <si>
    <t>6  (Presencial)</t>
  </si>
  <si>
    <t>OCTUBRE</t>
  </si>
  <si>
    <t>9 (Presencial)</t>
  </si>
  <si>
    <t>NOVIEMBRE</t>
  </si>
  <si>
    <t>DICIEMBRE</t>
  </si>
  <si>
    <t>3 (Presencial)</t>
  </si>
  <si>
    <t>Total de denuncias ingresadas : 138</t>
  </si>
  <si>
    <t xml:space="preserve">737 Expedientes para análisis técnico jurídico presentados por los OEE </t>
  </si>
  <si>
    <t>Fueron procesados y emitidos:  256  Dictamenes, 146 Providencias y  297 Informes. 38 Expediente, con proyectos y enprocesos de analisis  y elaboracion.</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</si>
  <si>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de enero de 2022 a  diciembre de 2022, procesándose un total de 54 (cincuenta y cuatro) expedientes analizados con providencias y dictámenes.
</t>
  </si>
  <si>
    <t xml:space="preserve">80% de los expedientes ingresados fueron procesados </t>
  </si>
  <si>
    <t>450 expedientes</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</si>
  <si>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 xml:space="preserve">a fin de su inclusión en el SINARH, se registran y se procesaron un total de 36 expediente referente a excepciones ingresados desde  </t>
    </r>
    <r>
      <rPr>
        <b/>
        <sz val="11"/>
        <rFont val="Times New Roman"/>
        <family val="1"/>
      </rPr>
      <t>1 de enero  al 30 de diciembre de 2022.</t>
    </r>
    <r>
      <rPr>
        <sz val="11"/>
        <color rgb="FFFF0000"/>
        <rFont val="Times New Roman"/>
        <family val="1"/>
      </rPr>
      <t xml:space="preserve">
</t>
    </r>
  </si>
  <si>
    <r>
      <rPr>
        <sz val="7"/>
        <color theme="1"/>
        <rFont val="Times New Roman"/>
        <family val="1"/>
      </rPr>
      <t xml:space="preserve"> -  </t>
    </r>
    <r>
      <rPr>
        <sz val="9"/>
        <color theme="1"/>
        <rFont val="Times New Roman"/>
        <family val="1"/>
      </rPr>
      <t>25 instituciones que cumplen con el 5% de PCD en sus nóminas.                      
- 17  instituciones que cuentan con planes vigentes de inclusión homologados y registrados por la SFP</t>
    </r>
  </si>
  <si>
    <t xml:space="preserve">Como alianzas estratégicas y cooperación interinstitucional fueron firmadas 7 (siete) convenios entre la SFP y otras entidades para el fortalecimiento del servicio civil y la
profesionalización del funcionariado público.
</t>
  </si>
  <si>
    <t xml:space="preserve">MONITOREO DEL GRADO DE CUMPLIMIENTO DE LA LEY 5189/2014 
Correspondiente al mes de octubre de 2022 (Vencimiento 22 de noviembre de 2022)
(informe detallado disponible en: https://www.sfp.gov.py/sfp/articulo/15877-informe-del-cumplimiento-de-la-ley-518914-que-corresponde-a-octubre-de-2022.html </t>
  </si>
  <si>
    <t xml:space="preserve">30 EXPEDIENTES INGRESADOS </t>
  </si>
  <si>
    <t xml:space="preserve">  30  FINALIZADOS</t>
  </si>
  <si>
    <t>100% DE CUMPLIMIENTO</t>
  </si>
  <si>
    <t xml:space="preserve">23 OEE remitieron resultado de la evaluación del desempeño aplicada </t>
  </si>
  <si>
    <t xml:space="preserve">4,07% de los OEE remitieron sus evaluaciones del desempeño aplicadas al plantel de funcionarios públicos. </t>
  </si>
  <si>
    <r>
      <rPr>
        <sz val="12"/>
        <color theme="1"/>
        <rFont val="Times New Roman"/>
        <family val="1"/>
      </rPr>
      <t xml:space="preserve"> Auditoría a los Estados Financieros Institucionales Ejercicio 2021.</t>
    </r>
  </si>
  <si>
    <t>RESUMEN POR NIVELES DEL GASTO 01/01/2022 AL 31/12/2022 (en miles de guaranies)</t>
  </si>
  <si>
    <t>Tipo: 1 Programa Central
Programa: 1 Central
Actividad 13: Formación y Capacitación de Servidores Públicos
Actividad 14: Instalación e implementación de Módulos del SICCA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</si>
</sst>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_ ;_ * \-#,##0_ ;_ * &quot;-&quot;_ ;_ @_ "/>
    <numFmt numFmtId="165" formatCode="_(* #,##0_);_(* \(#,##0\);_(* &quot;-&quot;_);_(@_)"/>
    <numFmt numFmtId="166" formatCode="_(* #,##0.00_);_(* \(#,##0.00\);_(* &quot;-&quot;??_);_(@_)"/>
    <numFmt numFmtId="167" formatCode="_(* #,##0_);_(* \(#,##0\);_(* &quot;-&quot;??_);_(@_)"/>
  </numFmts>
  <fonts count="9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sz val="11"/>
      <color rgb="FFFF0000"/>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8"/>
      <color rgb="FFFF0000"/>
      <name val="Calibri"/>
      <family val="2"/>
      <scheme val="minor"/>
    </font>
    <font>
      <b/>
      <sz val="8"/>
      <color theme="1"/>
      <name val="Calibri"/>
      <family val="2"/>
      <scheme val="minor"/>
    </font>
    <font>
      <sz val="8"/>
      <color theme="1"/>
      <name val="Calibri"/>
      <family val="2"/>
    </font>
    <font>
      <sz val="12"/>
      <name val="Times New Roman"/>
      <family val="1"/>
    </font>
    <font>
      <b/>
      <sz val="10"/>
      <color rgb="FF000000"/>
      <name val="Times New Roman"/>
      <family val="1"/>
    </font>
    <font>
      <sz val="11"/>
      <color rgb="FF000000"/>
      <name val="Calibri"/>
      <family val="2"/>
      <scheme val="minor"/>
    </font>
    <font>
      <b/>
      <sz val="12"/>
      <name val="Calibri"/>
      <family val="2"/>
      <scheme val="minor"/>
    </font>
    <font>
      <sz val="7"/>
      <color theme="1"/>
      <name val="Calibri"/>
      <family val="2"/>
    </font>
    <font>
      <sz val="8"/>
      <color theme="1"/>
      <name val="Times New Roman"/>
      <family val="1"/>
    </font>
    <font>
      <b/>
      <sz val="10"/>
      <color theme="1"/>
      <name val="Times New Roman"/>
      <family val="1"/>
    </font>
    <font>
      <b/>
      <sz val="20"/>
      <color theme="1"/>
      <name val="Times New Roman"/>
      <family val="1"/>
    </font>
    <font>
      <b/>
      <sz val="12"/>
      <name val="Times New Roman"/>
      <family val="1"/>
    </font>
    <font>
      <u/>
      <sz val="12"/>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49">
    <xf numFmtId="0" fontId="0" fillId="0" borderId="0">
      <alignment vertical="center"/>
    </xf>
    <xf numFmtId="0" fontId="35" fillId="0" borderId="0" applyNumberFormat="0" applyFill="0" applyBorder="0" applyAlignment="0" applyProtection="0">
      <alignment vertical="center"/>
    </xf>
    <xf numFmtId="0" fontId="38" fillId="0" borderId="0">
      <alignment vertical="center"/>
    </xf>
    <xf numFmtId="165" fontId="50" fillId="0" borderId="0" applyFont="0" applyFill="0" applyBorder="0" applyAlignment="0" applyProtection="0"/>
    <xf numFmtId="0" fontId="50" fillId="0" borderId="0">
      <alignment vertical="center"/>
    </xf>
    <xf numFmtId="0" fontId="17" fillId="0" borderId="0">
      <alignment vertical="center"/>
    </xf>
    <xf numFmtId="165" fontId="17" fillId="0" borderId="0" applyFont="0" applyFill="0" applyBorder="0" applyAlignment="0" applyProtection="0"/>
    <xf numFmtId="0" fontId="17" fillId="0" borderId="0">
      <alignment vertical="center"/>
    </xf>
    <xf numFmtId="0" fontId="15" fillId="0" borderId="0">
      <alignment vertical="center"/>
    </xf>
    <xf numFmtId="165" fontId="15" fillId="0" borderId="0" applyFont="0" applyFill="0" applyBorder="0" applyAlignment="0" applyProtection="0"/>
    <xf numFmtId="0" fontId="15" fillId="0" borderId="0">
      <alignment vertical="center"/>
    </xf>
    <xf numFmtId="43" fontId="68" fillId="0" borderId="0" applyFont="0" applyFill="0" applyBorder="0" applyAlignment="0" applyProtection="0"/>
    <xf numFmtId="0" fontId="11" fillId="0" borderId="0">
      <alignment vertical="center"/>
    </xf>
    <xf numFmtId="0" fontId="11" fillId="0" borderId="0">
      <alignment vertical="center"/>
    </xf>
    <xf numFmtId="165" fontId="11" fillId="0" borderId="0" applyFont="0" applyFill="0" applyBorder="0" applyAlignment="0" applyProtection="0"/>
    <xf numFmtId="0" fontId="11" fillId="0" borderId="0">
      <alignment vertical="center"/>
    </xf>
    <xf numFmtId="0" fontId="11" fillId="0" borderId="0">
      <alignment vertical="center"/>
    </xf>
    <xf numFmtId="165" fontId="11" fillId="0" borderId="0" applyFont="0" applyFill="0" applyBorder="0" applyAlignment="0" applyProtection="0"/>
    <xf numFmtId="0" fontId="11" fillId="0" borderId="0">
      <alignment vertical="center"/>
    </xf>
    <xf numFmtId="0" fontId="11" fillId="0" borderId="0">
      <alignment vertical="center"/>
    </xf>
    <xf numFmtId="165" fontId="11" fillId="0" borderId="0" applyFont="0" applyFill="0" applyBorder="0" applyAlignment="0" applyProtection="0"/>
    <xf numFmtId="0" fontId="11" fillId="0" borderId="0">
      <alignment vertical="center"/>
    </xf>
    <xf numFmtId="43" fontId="11" fillId="0" borderId="0" applyFont="0" applyFill="0" applyBorder="0" applyAlignment="0" applyProtection="0"/>
    <xf numFmtId="0" fontId="11" fillId="0" borderId="0">
      <alignment vertical="center"/>
    </xf>
    <xf numFmtId="164" fontId="11" fillId="0" borderId="0" applyFont="0" applyFill="0" applyBorder="0" applyAlignment="0" applyProtection="0"/>
    <xf numFmtId="0" fontId="11" fillId="0" borderId="0">
      <alignment vertical="center"/>
    </xf>
    <xf numFmtId="0" fontId="11" fillId="0" borderId="0">
      <alignment vertical="center"/>
    </xf>
    <xf numFmtId="164" fontId="11" fillId="0" borderId="0" applyFont="0" applyFill="0" applyBorder="0" applyAlignment="0" applyProtection="0"/>
    <xf numFmtId="0" fontId="11" fillId="0" borderId="0">
      <alignment vertical="center"/>
    </xf>
    <xf numFmtId="0" fontId="11" fillId="0" borderId="0">
      <alignment vertical="center"/>
    </xf>
    <xf numFmtId="164" fontId="11" fillId="0" borderId="0" applyFont="0" applyFill="0" applyBorder="0" applyAlignment="0" applyProtection="0"/>
    <xf numFmtId="0" fontId="11" fillId="0" borderId="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0" fontId="10" fillId="0" borderId="0">
      <alignment vertical="center"/>
    </xf>
    <xf numFmtId="165" fontId="10" fillId="0" borderId="0" applyFont="0" applyFill="0" applyBorder="0" applyAlignment="0" applyProtection="0"/>
    <xf numFmtId="0" fontId="10" fillId="0" borderId="0">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0" fontId="9" fillId="0" borderId="0">
      <alignment vertical="center"/>
    </xf>
    <xf numFmtId="165" fontId="9" fillId="0" borderId="0" applyFont="0" applyFill="0" applyBorder="0" applyAlignment="0" applyProtection="0"/>
    <xf numFmtId="0" fontId="9" fillId="0" borderId="0">
      <alignment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0" fontId="7" fillId="0" borderId="0">
      <alignment vertical="center"/>
    </xf>
    <xf numFmtId="164" fontId="7" fillId="0" borderId="0" applyFont="0" applyFill="0" applyBorder="0" applyAlignment="0" applyProtection="0"/>
    <xf numFmtId="0" fontId="7" fillId="0" borderId="0">
      <alignment vertical="center"/>
    </xf>
    <xf numFmtId="0" fontId="7" fillId="0" borderId="0">
      <alignment vertical="center"/>
    </xf>
    <xf numFmtId="164" fontId="7" fillId="0" borderId="0" applyFont="0" applyFill="0" applyBorder="0" applyAlignment="0" applyProtection="0"/>
    <xf numFmtId="0" fontId="7" fillId="0" borderId="0">
      <alignment vertical="center"/>
    </xf>
    <xf numFmtId="0" fontId="7" fillId="0" borderId="0">
      <alignment vertical="center"/>
    </xf>
    <xf numFmtId="164"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0" fontId="7" fillId="0" borderId="0">
      <alignment vertical="center"/>
    </xf>
    <xf numFmtId="165" fontId="7" fillId="0" borderId="0" applyFont="0" applyFill="0" applyBorder="0" applyAlignment="0" applyProtection="0"/>
    <xf numFmtId="0"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0" fontId="6" fillId="0" borderId="0">
      <alignment vertical="center"/>
    </xf>
    <xf numFmtId="164" fontId="6" fillId="0" borderId="0" applyFont="0" applyFill="0" applyBorder="0" applyAlignment="0" applyProtection="0"/>
    <xf numFmtId="0" fontId="6" fillId="0" borderId="0">
      <alignment vertical="center"/>
    </xf>
    <xf numFmtId="0" fontId="6" fillId="0" borderId="0">
      <alignment vertical="center"/>
    </xf>
    <xf numFmtId="164" fontId="6" fillId="0" borderId="0" applyFont="0" applyFill="0" applyBorder="0" applyAlignment="0" applyProtection="0"/>
    <xf numFmtId="0" fontId="6" fillId="0" borderId="0">
      <alignment vertical="center"/>
    </xf>
    <xf numFmtId="0" fontId="6" fillId="0" borderId="0">
      <alignment vertical="center"/>
    </xf>
    <xf numFmtId="164"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0" fontId="6" fillId="0" borderId="0">
      <alignment vertical="center"/>
    </xf>
    <xf numFmtId="165" fontId="6" fillId="0" borderId="0" applyFont="0" applyFill="0" applyBorder="0" applyAlignment="0" applyProtection="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0" fontId="5" fillId="0" borderId="0">
      <alignment vertical="center"/>
    </xf>
    <xf numFmtId="164"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0" fontId="5" fillId="0" borderId="0">
      <alignment vertical="center"/>
    </xf>
    <xf numFmtId="165" fontId="5" fillId="0" borderId="0" applyFont="0" applyFill="0" applyBorder="0" applyAlignment="0" applyProtection="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0" fontId="3" fillId="0" borderId="0">
      <alignment vertical="center"/>
    </xf>
    <xf numFmtId="165"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5"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50">
    <xf numFmtId="0" fontId="0" fillId="0" borderId="0" xfId="0">
      <alignment vertical="center"/>
    </xf>
    <xf numFmtId="0" fontId="19" fillId="0" borderId="0" xfId="0" applyFont="1" applyFill="1" applyBorder="1" applyAlignment="1">
      <alignment horizontal="left" vertical="center"/>
    </xf>
    <xf numFmtId="0" fontId="62" fillId="0" borderId="1" xfId="1" applyFont="1" applyFill="1" applyBorder="1">
      <alignment vertical="center"/>
    </xf>
    <xf numFmtId="0" fontId="16" fillId="0" borderId="1" xfId="0" applyFont="1" applyFill="1" applyBorder="1" applyAlignment="1">
      <alignment vertical="center" wrapText="1"/>
    </xf>
    <xf numFmtId="0" fontId="0" fillId="0" borderId="0" xfId="0" applyFill="1">
      <alignment vertical="center"/>
    </xf>
    <xf numFmtId="0" fontId="57" fillId="0" borderId="0" xfId="0" applyFont="1" applyFill="1">
      <alignment vertical="center"/>
    </xf>
    <xf numFmtId="0" fontId="57" fillId="0" borderId="1" xfId="0" applyFont="1" applyFill="1" applyBorder="1" applyAlignment="1">
      <alignment vertical="center" wrapText="1"/>
    </xf>
    <xf numFmtId="0" fontId="60" fillId="0" borderId="1" xfId="7" applyFont="1" applyFill="1" applyBorder="1" applyAlignment="1">
      <alignment horizontal="center" vertical="center"/>
    </xf>
    <xf numFmtId="0" fontId="60" fillId="0" borderId="1" xfId="7" applyFont="1" applyFill="1" applyBorder="1">
      <alignment vertical="center"/>
    </xf>
    <xf numFmtId="0" fontId="29" fillId="0" borderId="0" xfId="0" applyFont="1" applyFill="1">
      <alignment vertical="center"/>
    </xf>
    <xf numFmtId="0" fontId="47" fillId="0" borderId="0" xfId="0" applyFont="1" applyFill="1">
      <alignment vertical="center"/>
    </xf>
    <xf numFmtId="0" fontId="29" fillId="0" borderId="0" xfId="0" applyFont="1" applyFill="1" applyBorder="1">
      <alignment vertical="center"/>
    </xf>
    <xf numFmtId="0" fontId="0" fillId="0" borderId="0" xfId="0" applyFill="1" applyBorder="1">
      <alignment vertical="center"/>
    </xf>
    <xf numFmtId="0" fontId="26" fillId="0" borderId="0" xfId="0" applyFont="1" applyFill="1" applyAlignment="1">
      <alignment vertical="center"/>
    </xf>
    <xf numFmtId="0" fontId="45" fillId="0" borderId="0" xfId="0" applyFont="1" applyFill="1">
      <alignment vertical="center"/>
    </xf>
    <xf numFmtId="0" fontId="46" fillId="0" borderId="0" xfId="0" applyFont="1" applyFill="1">
      <alignment vertical="center"/>
    </xf>
    <xf numFmtId="0" fontId="46" fillId="0" borderId="0" xfId="0" applyFont="1" applyFill="1" applyAlignment="1">
      <alignment vertical="center"/>
    </xf>
    <xf numFmtId="0" fontId="25" fillId="0" borderId="0" xfId="0" applyFont="1" applyFill="1" applyAlignment="1">
      <alignment vertical="center"/>
    </xf>
    <xf numFmtId="0" fontId="0" fillId="0" borderId="0" xfId="0" applyFill="1" applyBorder="1" applyAlignment="1">
      <alignment vertical="center" wrapText="1"/>
    </xf>
    <xf numFmtId="0" fontId="25" fillId="0" borderId="0" xfId="0" applyFont="1" applyFill="1">
      <alignment vertical="center"/>
    </xf>
    <xf numFmtId="0" fontId="34" fillId="0" borderId="1" xfId="0" applyFont="1" applyFill="1" applyBorder="1" applyAlignment="1">
      <alignment horizontal="center" vertical="center" wrapText="1"/>
    </xf>
    <xf numFmtId="0" fontId="34" fillId="0" borderId="1" xfId="0" applyFont="1" applyFill="1" applyBorder="1" applyAlignment="1">
      <alignment horizontal="justify" vertical="center" wrapText="1"/>
    </xf>
    <xf numFmtId="0" fontId="31" fillId="0" borderId="1" xfId="0" applyFont="1" applyFill="1" applyBorder="1" applyAlignment="1">
      <alignment vertical="center"/>
    </xf>
    <xf numFmtId="0" fontId="29" fillId="0" borderId="1" xfId="0" applyFont="1" applyFill="1" applyBorder="1" applyAlignment="1">
      <alignment horizontal="center" vertical="top" wrapText="1"/>
    </xf>
    <xf numFmtId="0" fontId="33" fillId="0" borderId="1" xfId="0" applyFont="1" applyFill="1" applyBorder="1">
      <alignment vertical="center"/>
    </xf>
    <xf numFmtId="0" fontId="32" fillId="0" borderId="1" xfId="0" applyFont="1" applyFill="1" applyBorder="1">
      <alignment vertical="center"/>
    </xf>
    <xf numFmtId="0" fontId="29" fillId="0" borderId="0" xfId="0" applyFont="1" applyFill="1" applyBorder="1" applyAlignment="1">
      <alignment horizontal="center" vertical="top" wrapText="1"/>
    </xf>
    <xf numFmtId="0" fontId="33" fillId="0" borderId="0" xfId="0" applyFont="1" applyFill="1" applyBorder="1">
      <alignment vertical="center"/>
    </xf>
    <xf numFmtId="0" fontId="32" fillId="0" borderId="0" xfId="0" applyFont="1" applyFill="1" applyBorder="1">
      <alignment vertical="center"/>
    </xf>
    <xf numFmtId="0" fontId="30" fillId="0" borderId="0" xfId="0" applyFont="1" applyFill="1">
      <alignment vertical="center"/>
    </xf>
    <xf numFmtId="0" fontId="28" fillId="0" borderId="0" xfId="0" applyFont="1" applyFill="1" applyAlignment="1">
      <alignment vertical="center" wrapText="1"/>
    </xf>
    <xf numFmtId="0" fontId="36" fillId="0" borderId="0" xfId="0" applyFont="1" applyFill="1" applyAlignment="1">
      <alignment vertical="center" wrapText="1"/>
    </xf>
    <xf numFmtId="0" fontId="0" fillId="0" borderId="0" xfId="0" applyFill="1" applyAlignment="1">
      <alignment horizontal="left" vertical="center"/>
    </xf>
    <xf numFmtId="0" fontId="0" fillId="0" borderId="1" xfId="0" applyFill="1" applyBorder="1">
      <alignment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22"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39" fillId="0" borderId="1" xfId="1" applyFont="1" applyFill="1" applyBorder="1" applyAlignment="1">
      <alignment horizontal="center" vertical="center" wrapText="1"/>
    </xf>
    <xf numFmtId="0" fontId="16" fillId="0" borderId="0" xfId="0" applyFont="1" applyFill="1">
      <alignment vertical="center"/>
    </xf>
    <xf numFmtId="0" fontId="55" fillId="0" borderId="1" xfId="1" applyFont="1" applyFill="1" applyBorder="1" applyAlignment="1">
      <alignment vertical="center" wrapText="1"/>
    </xf>
    <xf numFmtId="0" fontId="18" fillId="0" borderId="1" xfId="0" applyFont="1" applyFill="1" applyBorder="1" applyAlignment="1">
      <alignment vertical="center" wrapText="1"/>
    </xf>
    <xf numFmtId="0" fontId="25" fillId="0" borderId="12" xfId="0" applyFont="1" applyFill="1" applyBorder="1" applyAlignment="1">
      <alignment horizontal="center" vertical="center"/>
    </xf>
    <xf numFmtId="0" fontId="21" fillId="0" borderId="1" xfId="0" applyFont="1" applyFill="1" applyBorder="1" applyAlignment="1">
      <alignment vertical="center" wrapText="1"/>
    </xf>
    <xf numFmtId="0" fontId="62" fillId="0" borderId="1" xfId="1" applyFont="1" applyFill="1" applyBorder="1" applyAlignment="1">
      <alignment vertical="center" wrapText="1"/>
    </xf>
    <xf numFmtId="0" fontId="39" fillId="0" borderId="7" xfId="1" applyFont="1" applyFill="1" applyBorder="1" applyAlignment="1">
      <alignment vertical="center" wrapText="1"/>
    </xf>
    <xf numFmtId="0" fontId="19"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5" fillId="0" borderId="0" xfId="1" applyFill="1" applyBorder="1" applyAlignment="1">
      <alignment horizontal="left" vertical="center" wrapText="1"/>
    </xf>
    <xf numFmtId="0" fontId="0" fillId="0" borderId="0" xfId="0" applyFill="1" applyAlignment="1">
      <alignment horizontal="center" vertical="center"/>
    </xf>
    <xf numFmtId="0" fontId="21"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56" fillId="3" borderId="1" xfId="0" applyFont="1" applyFill="1" applyBorder="1" applyAlignment="1">
      <alignment vertical="center" wrapText="1"/>
    </xf>
    <xf numFmtId="0" fontId="48" fillId="2" borderId="3" xfId="0" applyFont="1" applyFill="1" applyBorder="1" applyAlignment="1">
      <alignment vertical="center" wrapText="1"/>
    </xf>
    <xf numFmtId="0" fontId="44" fillId="2" borderId="1" xfId="0" applyFont="1" applyFill="1" applyBorder="1" applyAlignment="1">
      <alignment horizontal="center" vertical="center" wrapText="1"/>
    </xf>
    <xf numFmtId="0" fontId="56" fillId="2" borderId="1" xfId="0" applyFont="1" applyFill="1" applyBorder="1">
      <alignment vertical="center"/>
    </xf>
    <xf numFmtId="0" fontId="43" fillId="3" borderId="1" xfId="0" applyFont="1" applyFill="1" applyBorder="1" applyAlignment="1">
      <alignment horizontal="center" vertical="center" wrapText="1"/>
    </xf>
    <xf numFmtId="0" fontId="43" fillId="3" borderId="1" xfId="0" applyFont="1" applyFill="1" applyBorder="1" applyAlignment="1">
      <alignment horizontal="left" vertical="center" wrapText="1"/>
    </xf>
    <xf numFmtId="0" fontId="51" fillId="3" borderId="1" xfId="0" applyFont="1" applyFill="1" applyBorder="1" applyAlignment="1">
      <alignment horizontal="left" vertical="center" wrapText="1"/>
    </xf>
    <xf numFmtId="0" fontId="39" fillId="3" borderId="1" xfId="1" applyFont="1" applyFill="1" applyBorder="1" applyAlignment="1">
      <alignment vertical="center" wrapText="1"/>
    </xf>
    <xf numFmtId="16" fontId="43" fillId="3"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9" fontId="27" fillId="2"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63" fillId="3" borderId="0" xfId="0" applyFont="1" applyFill="1" applyAlignment="1">
      <alignment horizontal="left" vertical="center" wrapText="1"/>
    </xf>
    <xf numFmtId="0" fontId="29" fillId="3" borderId="1" xfId="0" applyFont="1" applyFill="1" applyBorder="1" applyAlignment="1">
      <alignment horizontal="left" vertical="center" wrapText="1"/>
    </xf>
    <xf numFmtId="9" fontId="29" fillId="3" borderId="1" xfId="0" applyNumberFormat="1" applyFont="1" applyFill="1" applyBorder="1" applyAlignment="1">
      <alignment horizontal="center" vertical="center" wrapText="1"/>
    </xf>
    <xf numFmtId="9" fontId="43" fillId="3" borderId="1" xfId="0" applyNumberFormat="1" applyFont="1" applyFill="1" applyBorder="1" applyAlignment="1">
      <alignment horizontal="center" vertical="center" wrapText="1"/>
    </xf>
    <xf numFmtId="0" fontId="52" fillId="3" borderId="1" xfId="0" applyFont="1" applyFill="1" applyBorder="1" applyAlignment="1">
      <alignment horizontal="left" vertical="center" wrapText="1"/>
    </xf>
    <xf numFmtId="0" fontId="53" fillId="3" borderId="1" xfId="1" applyFont="1" applyFill="1" applyBorder="1" applyAlignment="1">
      <alignment horizontal="left" vertical="center" wrapText="1"/>
    </xf>
    <xf numFmtId="0" fontId="54" fillId="3" borderId="1" xfId="0" applyFont="1" applyFill="1" applyBorder="1" applyAlignment="1">
      <alignment horizontal="left" vertical="center"/>
    </xf>
    <xf numFmtId="0" fontId="27" fillId="2" borderId="1" xfId="0" applyFont="1" applyFill="1" applyBorder="1">
      <alignment vertical="center"/>
    </xf>
    <xf numFmtId="0" fontId="25" fillId="2" borderId="1" xfId="0" applyFont="1" applyFill="1" applyBorder="1">
      <alignment vertical="center"/>
    </xf>
    <xf numFmtId="0" fontId="29"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30" fillId="3" borderId="14" xfId="0" applyFont="1" applyFill="1" applyBorder="1" applyAlignment="1">
      <alignment horizontal="center" vertical="center"/>
    </xf>
    <xf numFmtId="0" fontId="30" fillId="3" borderId="2" xfId="0" applyFont="1" applyFill="1" applyBorder="1" applyAlignment="1">
      <alignment horizontal="center" vertical="center"/>
    </xf>
    <xf numFmtId="0" fontId="0" fillId="3" borderId="0" xfId="0" applyFill="1">
      <alignment vertical="center"/>
    </xf>
    <xf numFmtId="0" fontId="0" fillId="3" borderId="1" xfId="0" applyFill="1" applyBorder="1" applyAlignment="1">
      <alignment horizontal="left" vertical="center"/>
    </xf>
    <xf numFmtId="0" fontId="30" fillId="3" borderId="1"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37" fillId="3" borderId="1" xfId="0" applyFont="1" applyFill="1" applyBorder="1" applyAlignment="1">
      <alignment vertical="center" wrapText="1"/>
    </xf>
    <xf numFmtId="0" fontId="37" fillId="3" borderId="1" xfId="0" applyFont="1" applyFill="1" applyBorder="1" applyAlignment="1">
      <alignment horizontal="left" vertical="center" wrapText="1"/>
    </xf>
    <xf numFmtId="0" fontId="0" fillId="2" borderId="0" xfId="0" applyFill="1">
      <alignment vertical="center"/>
    </xf>
    <xf numFmtId="0" fontId="13" fillId="2" borderId="0" xfId="0" applyFont="1" applyFill="1">
      <alignment vertical="center"/>
    </xf>
    <xf numFmtId="0" fontId="35" fillId="3" borderId="1" xfId="1" applyFill="1" applyBorder="1" applyAlignment="1">
      <alignment vertical="center" wrapText="1"/>
    </xf>
    <xf numFmtId="0" fontId="16" fillId="2" borderId="8" xfId="0" applyFont="1" applyFill="1" applyBorder="1">
      <alignment vertical="center"/>
    </xf>
    <xf numFmtId="0" fontId="46" fillId="2" borderId="3" xfId="0" applyFont="1" applyFill="1" applyBorder="1">
      <alignment vertical="center"/>
    </xf>
    <xf numFmtId="0" fontId="46" fillId="2" borderId="4"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0" fontId="25" fillId="2" borderId="1" xfId="4" applyFont="1" applyFill="1" applyBorder="1" applyAlignment="1">
      <alignment horizontal="center" vertical="center"/>
    </xf>
    <xf numFmtId="0" fontId="40" fillId="2" borderId="1" xfId="4" applyFont="1" applyFill="1" applyBorder="1" applyAlignment="1">
      <alignment horizontal="center" vertical="center"/>
    </xf>
    <xf numFmtId="0" fontId="13" fillId="3" borderId="1" xfId="4" applyFont="1" applyFill="1" applyBorder="1" applyAlignment="1">
      <alignment horizontal="center" vertical="center"/>
    </xf>
    <xf numFmtId="0" fontId="41" fillId="3" borderId="1" xfId="4" applyFont="1" applyFill="1" applyBorder="1" applyAlignment="1">
      <alignment horizontal="left" vertical="center" wrapText="1"/>
    </xf>
    <xf numFmtId="3" fontId="13" fillId="3" borderId="1" xfId="4" applyNumberFormat="1" applyFont="1" applyFill="1" applyBorder="1" applyAlignment="1">
      <alignment horizontal="center" vertical="center"/>
    </xf>
    <xf numFmtId="0" fontId="25" fillId="3" borderId="1" xfId="4" applyFont="1" applyFill="1" applyBorder="1" applyAlignment="1">
      <alignment horizontal="center" vertical="center"/>
    </xf>
    <xf numFmtId="0" fontId="40" fillId="3" borderId="1" xfId="4" applyFont="1" applyFill="1" applyBorder="1" applyAlignment="1">
      <alignment horizontal="left" vertical="center" wrapText="1"/>
    </xf>
    <xf numFmtId="3" fontId="25" fillId="3" borderId="1" xfId="4" applyNumberFormat="1" applyFont="1" applyFill="1" applyBorder="1" applyAlignment="1">
      <alignment horizontal="center" vertical="center" wrapText="1"/>
    </xf>
    <xf numFmtId="3" fontId="25" fillId="3" borderId="1" xfId="4" applyNumberFormat="1" applyFont="1" applyFill="1" applyBorder="1" applyAlignment="1">
      <alignment horizontal="center" vertical="center"/>
    </xf>
    <xf numFmtId="165" fontId="25" fillId="3" borderId="1" xfId="3" applyFont="1" applyFill="1" applyBorder="1" applyAlignment="1">
      <alignment horizontal="center" vertical="center"/>
    </xf>
    <xf numFmtId="165" fontId="13" fillId="3" borderId="7" xfId="3" applyFont="1" applyFill="1" applyBorder="1" applyAlignment="1">
      <alignment horizontal="center" vertical="center"/>
    </xf>
    <xf numFmtId="0" fontId="50" fillId="3" borderId="1" xfId="4" applyFill="1" applyBorder="1" applyAlignment="1">
      <alignment horizontal="center" vertical="center"/>
    </xf>
    <xf numFmtId="0" fontId="41" fillId="3" borderId="1" xfId="4" applyFont="1" applyFill="1" applyBorder="1" applyAlignment="1">
      <alignment vertical="center"/>
    </xf>
    <xf numFmtId="0" fontId="25" fillId="3" borderId="1" xfId="0" applyFont="1" applyFill="1" applyBorder="1" applyAlignment="1">
      <alignment horizontal="center" vertical="center"/>
    </xf>
    <xf numFmtId="0" fontId="40" fillId="3" borderId="1" xfId="4" applyFont="1" applyFill="1" applyBorder="1" applyAlignment="1">
      <alignment vertical="center" wrapText="1"/>
    </xf>
    <xf numFmtId="3" fontId="25" fillId="3" borderId="1" xfId="0" applyNumberFormat="1" applyFont="1" applyFill="1" applyBorder="1" applyAlignment="1">
      <alignment horizontal="center" vertical="center"/>
    </xf>
    <xf numFmtId="165" fontId="25" fillId="3" borderId="1" xfId="3" applyFont="1" applyFill="1" applyBorder="1" applyAlignment="1">
      <alignment vertical="center" wrapText="1"/>
    </xf>
    <xf numFmtId="3" fontId="0" fillId="3" borderId="1" xfId="0" applyNumberFormat="1" applyFont="1" applyFill="1" applyBorder="1" applyAlignment="1">
      <alignment horizontal="center" vertical="center"/>
    </xf>
    <xf numFmtId="165" fontId="25" fillId="3" borderId="1" xfId="3" applyFont="1" applyFill="1" applyBorder="1" applyAlignment="1">
      <alignment vertical="center"/>
    </xf>
    <xf numFmtId="0" fontId="41" fillId="3" borderId="1" xfId="0" applyFont="1" applyFill="1" applyBorder="1" applyAlignment="1">
      <alignment vertical="center" wrapText="1"/>
    </xf>
    <xf numFmtId="0" fontId="4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25" fillId="2" borderId="1" xfId="0" applyFont="1" applyFill="1" applyBorder="1" applyAlignment="1">
      <alignment horizontal="center" vertical="center" wrapText="1"/>
    </xf>
    <xf numFmtId="0" fontId="58" fillId="2" borderId="0" xfId="0" applyFont="1" applyFill="1">
      <alignment vertical="center"/>
    </xf>
    <xf numFmtId="0" fontId="57" fillId="2" borderId="0" xfId="0" applyFont="1" applyFill="1">
      <alignment vertical="center"/>
    </xf>
    <xf numFmtId="0" fontId="61" fillId="2" borderId="1" xfId="0" applyFont="1" applyFill="1" applyBorder="1" applyAlignment="1">
      <alignment vertical="center" wrapText="1"/>
    </xf>
    <xf numFmtId="0" fontId="61" fillId="2" borderId="1" xfId="0" applyFont="1" applyFill="1" applyBorder="1">
      <alignment vertical="center"/>
    </xf>
    <xf numFmtId="0" fontId="59" fillId="2" borderId="1" xfId="0" applyFont="1" applyFill="1" applyBorder="1">
      <alignment vertical="center"/>
    </xf>
    <xf numFmtId="0" fontId="60" fillId="3" borderId="1" xfId="7" applyFont="1" applyFill="1" applyBorder="1" applyAlignment="1">
      <alignment horizontal="center" vertical="center" wrapText="1"/>
    </xf>
    <xf numFmtId="0" fontId="14" fillId="3" borderId="1" xfId="0" applyFont="1" applyFill="1" applyBorder="1" applyAlignment="1">
      <alignment vertical="center" wrapText="1"/>
    </xf>
    <xf numFmtId="0" fontId="60" fillId="3" borderId="1" xfId="0" applyFont="1" applyFill="1" applyBorder="1" applyAlignment="1">
      <alignment vertical="center" wrapText="1"/>
    </xf>
    <xf numFmtId="0" fontId="57" fillId="3" borderId="1" xfId="0" applyFont="1" applyFill="1" applyBorder="1" applyAlignment="1">
      <alignment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60" fillId="2" borderId="1" xfId="0" applyFont="1" applyFill="1" applyBorder="1">
      <alignment vertical="center"/>
    </xf>
    <xf numFmtId="0" fontId="57" fillId="2" borderId="1" xfId="0" applyFont="1" applyFill="1" applyBorder="1" applyAlignment="1">
      <alignment vertical="center" wrapText="1"/>
    </xf>
    <xf numFmtId="0" fontId="27" fillId="2" borderId="1" xfId="0" applyFont="1" applyFill="1" applyBorder="1" applyAlignment="1">
      <alignment horizontal="center" vertical="center"/>
    </xf>
    <xf numFmtId="0" fontId="37" fillId="0" borderId="7" xfId="0" applyFont="1" applyFill="1" applyBorder="1" applyAlignment="1">
      <alignment horizontal="center" vertical="center" wrapText="1"/>
    </xf>
    <xf numFmtId="0" fontId="39" fillId="0" borderId="7" xfId="1" applyFont="1" applyFill="1" applyBorder="1" applyAlignment="1">
      <alignment horizontal="center" vertical="center" wrapText="1"/>
    </xf>
    <xf numFmtId="0" fontId="37" fillId="0" borderId="7" xfId="0" applyFont="1" applyFill="1" applyBorder="1" applyAlignment="1">
      <alignment horizontal="left" vertical="center" wrapText="1"/>
    </xf>
    <xf numFmtId="0" fontId="16" fillId="0" borderId="12" xfId="0" applyFont="1" applyFill="1" applyBorder="1">
      <alignment vertical="center"/>
    </xf>
    <xf numFmtId="0" fontId="62" fillId="0" borderId="7" xfId="1" applyFont="1" applyFill="1" applyBorder="1" applyAlignment="1">
      <alignment horizontal="center" vertical="center" wrapText="1"/>
    </xf>
    <xf numFmtId="0" fontId="25" fillId="0" borderId="7" xfId="4" applyFont="1" applyFill="1" applyBorder="1" applyAlignment="1">
      <alignment horizontal="center" vertical="center" wrapText="1"/>
    </xf>
    <xf numFmtId="0" fontId="39" fillId="2" borderId="5" xfId="1" applyFont="1" applyFill="1" applyBorder="1" applyAlignment="1">
      <alignment vertical="center" wrapText="1"/>
    </xf>
    <xf numFmtId="0" fontId="0" fillId="0" borderId="0" xfId="0" applyFill="1" applyBorder="1" applyAlignment="1">
      <alignment horizontal="center" vertical="center"/>
    </xf>
    <xf numFmtId="0" fontId="25" fillId="2" borderId="1"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Border="1" applyAlignment="1">
      <alignment vertical="center" wrapText="1"/>
    </xf>
    <xf numFmtId="0" fontId="0" fillId="0" borderId="0" xfId="0" applyFill="1" applyBorder="1" applyAlignment="1">
      <alignment vertical="center"/>
    </xf>
    <xf numFmtId="166" fontId="0" fillId="4" borderId="1" xfId="11" applyNumberFormat="1" applyFont="1" applyFill="1" applyBorder="1"/>
    <xf numFmtId="0" fontId="25" fillId="3" borderId="3" xfId="0" applyFont="1" applyFill="1" applyBorder="1" applyAlignment="1"/>
    <xf numFmtId="167" fontId="25" fillId="3" borderId="1" xfId="11" applyNumberFormat="1" applyFont="1" applyFill="1" applyBorder="1"/>
    <xf numFmtId="166" fontId="25" fillId="3" borderId="1" xfId="11" applyNumberFormat="1" applyFont="1" applyFill="1" applyBorder="1"/>
    <xf numFmtId="166" fontId="0" fillId="4" borderId="0" xfId="11" applyNumberFormat="1" applyFont="1" applyFill="1"/>
    <xf numFmtId="0" fontId="69" fillId="4" borderId="1" xfId="0" applyFont="1" applyFill="1" applyBorder="1" applyAlignment="1">
      <alignment vertical="center" wrapText="1"/>
    </xf>
    <xf numFmtId="0" fontId="59" fillId="4" borderId="1" xfId="0" applyFont="1" applyFill="1" applyBorder="1" applyAlignment="1">
      <alignment vertical="center"/>
    </xf>
    <xf numFmtId="167" fontId="59" fillId="4" borderId="1" xfId="11" applyNumberFormat="1" applyFont="1" applyFill="1" applyBorder="1" applyAlignment="1">
      <alignment horizontal="center" vertical="center" wrapText="1"/>
    </xf>
    <xf numFmtId="167" fontId="59" fillId="4" borderId="1" xfId="11" applyNumberFormat="1" applyFont="1" applyFill="1" applyBorder="1" applyAlignment="1">
      <alignment horizontal="center" vertical="center"/>
    </xf>
    <xf numFmtId="0" fontId="59" fillId="4" borderId="1" xfId="0" applyFont="1" applyFill="1" applyBorder="1" applyAlignment="1">
      <alignment horizontal="center" vertical="center"/>
    </xf>
    <xf numFmtId="0" fontId="60" fillId="3" borderId="1" xfId="0" applyFont="1" applyFill="1" applyBorder="1" applyAlignment="1">
      <alignment horizontal="center" vertical="center"/>
    </xf>
    <xf numFmtId="0" fontId="57" fillId="3" borderId="1" xfId="0" applyFont="1" applyFill="1" applyBorder="1" applyAlignment="1">
      <alignment horizontal="left" vertical="center" wrapText="1"/>
    </xf>
    <xf numFmtId="0" fontId="57" fillId="3" borderId="1" xfId="0" applyFont="1" applyFill="1" applyBorder="1" applyAlignment="1">
      <alignment horizontal="center" vertical="center" wrapText="1"/>
    </xf>
    <xf numFmtId="0" fontId="59" fillId="2" borderId="0" xfId="0" applyFont="1" applyFill="1">
      <alignment vertical="center"/>
    </xf>
    <xf numFmtId="0" fontId="59" fillId="2" borderId="1" xfId="0" applyFont="1" applyFill="1" applyBorder="1" applyAlignment="1">
      <alignment horizontal="center" vertical="center"/>
    </xf>
    <xf numFmtId="0" fontId="59" fillId="2" borderId="1" xfId="0" applyFont="1" applyFill="1" applyBorder="1" applyAlignment="1">
      <alignment horizontal="center" vertical="center" wrapText="1"/>
    </xf>
    <xf numFmtId="0" fontId="57" fillId="3" borderId="1" xfId="2" applyFont="1" applyFill="1" applyBorder="1" applyAlignment="1">
      <alignment horizontal="center" vertical="center"/>
    </xf>
    <xf numFmtId="3" fontId="57" fillId="3" borderId="1" xfId="2" applyNumberFormat="1" applyFont="1" applyFill="1" applyBorder="1" applyAlignment="1">
      <alignment horizontal="center" vertical="center"/>
    </xf>
    <xf numFmtId="0" fontId="57" fillId="3" borderId="1" xfId="2" applyFont="1" applyFill="1" applyBorder="1" applyAlignment="1">
      <alignment horizontal="center" vertical="center" wrapText="1"/>
    </xf>
    <xf numFmtId="0" fontId="60" fillId="0" borderId="0" xfId="0" applyFont="1" applyFill="1" applyBorder="1" applyAlignment="1">
      <alignment horizontal="center" vertical="center"/>
    </xf>
    <xf numFmtId="0" fontId="57" fillId="2" borderId="9" xfId="0" applyFont="1" applyFill="1" applyBorder="1" applyAlignment="1">
      <alignment horizontal="center" vertical="center" wrapText="1"/>
    </xf>
    <xf numFmtId="0" fontId="66" fillId="3" borderId="1" xfId="0" applyFont="1" applyFill="1" applyBorder="1" applyAlignment="1">
      <alignment horizontal="justify" vertical="center" wrapText="1"/>
    </xf>
    <xf numFmtId="0" fontId="12" fillId="0" borderId="0" xfId="0" applyFont="1" applyAlignment="1">
      <alignment vertical="center" wrapText="1"/>
    </xf>
    <xf numFmtId="0" fontId="72" fillId="0" borderId="0" xfId="0" applyFont="1" applyFill="1" applyBorder="1" applyAlignment="1">
      <alignment horizontal="center" vertical="center"/>
    </xf>
    <xf numFmtId="0" fontId="72" fillId="0" borderId="0" xfId="0" applyFont="1" applyFill="1" applyBorder="1" applyAlignment="1">
      <alignment horizontal="center" vertical="center" wrapText="1"/>
    </xf>
    <xf numFmtId="9" fontId="72" fillId="0" borderId="0" xfId="0" applyNumberFormat="1" applyFont="1" applyFill="1" applyBorder="1" applyAlignment="1">
      <alignment horizontal="center" vertical="center"/>
    </xf>
    <xf numFmtId="0" fontId="39" fillId="0" borderId="5" xfId="1" applyFont="1" applyFill="1" applyBorder="1" applyAlignment="1">
      <alignment horizontal="center" vertical="center" wrapText="1"/>
    </xf>
    <xf numFmtId="0" fontId="55" fillId="0" borderId="5" xfId="1" applyFont="1" applyFill="1" applyBorder="1" applyAlignment="1">
      <alignment vertical="center" wrapText="1"/>
    </xf>
    <xf numFmtId="0" fontId="37" fillId="0" borderId="0" xfId="0" applyFont="1" applyBorder="1" applyAlignment="1">
      <alignment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center" vertical="center" wrapText="1"/>
    </xf>
    <xf numFmtId="9" fontId="74" fillId="0" borderId="0" xfId="0" applyNumberFormat="1" applyFont="1" applyFill="1" applyBorder="1" applyAlignment="1">
      <alignment horizontal="center" vertical="center"/>
    </xf>
    <xf numFmtId="0" fontId="37" fillId="0" borderId="1" xfId="0" applyFont="1" applyBorder="1" applyAlignment="1">
      <alignment horizontal="center" vertical="center"/>
    </xf>
    <xf numFmtId="0" fontId="74" fillId="5" borderId="1" xfId="0" applyFont="1" applyFill="1" applyBorder="1" applyAlignment="1">
      <alignment horizontal="center" vertical="center"/>
    </xf>
    <xf numFmtId="0" fontId="37" fillId="0" borderId="1" xfId="0" applyFont="1" applyBorder="1" applyAlignment="1">
      <alignment vertical="center"/>
    </xf>
    <xf numFmtId="0" fontId="37" fillId="0" borderId="1" xfId="0" applyFont="1" applyBorder="1" applyAlignment="1">
      <alignment vertical="center" wrapText="1"/>
    </xf>
    <xf numFmtId="10" fontId="37" fillId="0" borderId="3" xfId="0" applyNumberFormat="1" applyFont="1" applyBorder="1" applyAlignment="1">
      <alignment horizontal="center" vertical="center"/>
    </xf>
    <xf numFmtId="0" fontId="72" fillId="7" borderId="1" xfId="0" applyFont="1" applyFill="1" applyBorder="1" applyAlignment="1">
      <alignment horizontal="center" vertical="center"/>
    </xf>
    <xf numFmtId="0" fontId="73" fillId="5" borderId="1" xfId="0" applyFont="1" applyFill="1" applyBorder="1" applyAlignment="1">
      <alignment horizontal="center" vertical="center"/>
    </xf>
    <xf numFmtId="0" fontId="73" fillId="5" borderId="1" xfId="0" applyFont="1" applyFill="1" applyBorder="1" applyAlignment="1">
      <alignment horizontal="center" vertical="center" wrapText="1"/>
    </xf>
    <xf numFmtId="0" fontId="75" fillId="0" borderId="1" xfId="0" applyFont="1" applyBorder="1">
      <alignment vertical="center"/>
    </xf>
    <xf numFmtId="0" fontId="57" fillId="3" borderId="11" xfId="0" applyFont="1" applyFill="1" applyBorder="1" applyAlignment="1">
      <alignment horizontal="center" vertical="center" wrapText="1"/>
    </xf>
    <xf numFmtId="0" fontId="57" fillId="3" borderId="11" xfId="0" applyFont="1" applyFill="1" applyBorder="1">
      <alignment vertical="center"/>
    </xf>
    <xf numFmtId="0" fontId="74" fillId="5" borderId="9" xfId="0" applyFont="1" applyFill="1" applyBorder="1" applyAlignment="1">
      <alignment horizontal="center" vertical="center"/>
    </xf>
    <xf numFmtId="0" fontId="74" fillId="5" borderId="9" xfId="0" applyFont="1" applyFill="1" applyBorder="1" applyAlignment="1">
      <alignment horizontal="center" vertical="center" wrapText="1"/>
    </xf>
    <xf numFmtId="0" fontId="74" fillId="5" borderId="14" xfId="0" applyFont="1" applyFill="1" applyBorder="1" applyAlignment="1">
      <alignment horizontal="center" vertical="center" wrapText="1"/>
    </xf>
    <xf numFmtId="9" fontId="74" fillId="6" borderId="3" xfId="0" applyNumberFormat="1" applyFont="1" applyFill="1" applyBorder="1" applyAlignment="1">
      <alignment horizontal="center" vertical="center" wrapText="1"/>
    </xf>
    <xf numFmtId="0" fontId="75" fillId="0" borderId="1" xfId="0" applyFont="1" applyBorder="1" applyAlignment="1">
      <alignment horizontal="center" vertical="center"/>
    </xf>
    <xf numFmtId="10" fontId="75" fillId="0" borderId="1" xfId="0" applyNumberFormat="1" applyFont="1" applyBorder="1" applyAlignment="1">
      <alignment horizontal="center" vertical="center"/>
    </xf>
    <xf numFmtId="0" fontId="76" fillId="7" borderId="1" xfId="0" applyFont="1" applyFill="1" applyBorder="1" applyAlignment="1">
      <alignment horizontal="center" vertical="center"/>
    </xf>
    <xf numFmtId="9" fontId="76" fillId="7" borderId="1" xfId="0" applyNumberFormat="1" applyFont="1" applyFill="1" applyBorder="1" applyAlignment="1">
      <alignment horizontal="center" vertical="center"/>
    </xf>
    <xf numFmtId="1" fontId="74" fillId="6" borderId="3" xfId="0" applyNumberFormat="1" applyFont="1" applyFill="1" applyBorder="1" applyAlignment="1">
      <alignment horizontal="center" vertical="center" wrapText="1"/>
    </xf>
    <xf numFmtId="0" fontId="57" fillId="0" borderId="1" xfId="0" applyFont="1" applyBorder="1" applyAlignment="1">
      <alignment horizontal="center" vertical="center"/>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79" fillId="3" borderId="1" xfId="0" applyFont="1" applyFill="1" applyBorder="1" applyAlignment="1">
      <alignment horizontal="left" vertical="center" wrapText="1"/>
    </xf>
    <xf numFmtId="0" fontId="60" fillId="3" borderId="1" xfId="0" applyFont="1" applyFill="1" applyBorder="1" applyAlignment="1">
      <alignment horizontal="center" vertical="center" wrapText="1"/>
    </xf>
    <xf numFmtId="0" fontId="57" fillId="3" borderId="1" xfId="0" applyFont="1" applyFill="1" applyBorder="1" applyAlignment="1">
      <alignment horizontal="left" vertical="center" wrapText="1"/>
    </xf>
    <xf numFmtId="0" fontId="57" fillId="3" borderId="11" xfId="0" applyFont="1" applyFill="1" applyBorder="1" applyAlignment="1">
      <alignment vertical="center" wrapText="1"/>
    </xf>
    <xf numFmtId="0" fontId="57" fillId="3" borderId="1" xfId="0" applyFont="1" applyFill="1" applyBorder="1" applyAlignment="1">
      <alignment horizontal="center" vertical="center" wrapText="1"/>
    </xf>
    <xf numFmtId="0" fontId="57" fillId="3" borderId="1" xfId="25" applyFont="1" applyFill="1" applyBorder="1" applyAlignment="1">
      <alignment horizontal="center" vertical="center" wrapText="1"/>
    </xf>
    <xf numFmtId="0" fontId="57" fillId="3" borderId="1" xfId="25" applyFont="1" applyFill="1" applyBorder="1" applyAlignment="1">
      <alignment horizontal="justify" vertical="center"/>
    </xf>
    <xf numFmtId="0" fontId="11" fillId="3" borderId="1" xfId="25" applyFill="1" applyBorder="1">
      <alignment vertical="center"/>
    </xf>
    <xf numFmtId="0" fontId="37" fillId="3" borderId="1" xfId="25" applyFont="1" applyFill="1" applyBorder="1" applyAlignment="1">
      <alignment horizontal="center" vertical="center" wrapText="1"/>
    </xf>
    <xf numFmtId="0" fontId="57" fillId="3" borderId="1" xfId="25" applyFont="1" applyFill="1" applyBorder="1" applyAlignment="1">
      <alignment horizontal="center" vertical="center" wrapText="1"/>
    </xf>
    <xf numFmtId="0" fontId="11" fillId="3" borderId="1" xfId="25" applyFill="1" applyBorder="1">
      <alignment vertical="center"/>
    </xf>
    <xf numFmtId="0" fontId="37" fillId="3" borderId="1" xfId="25" applyFont="1" applyFill="1" applyBorder="1" applyAlignment="1">
      <alignment horizontal="center" vertical="center" wrapText="1"/>
    </xf>
    <xf numFmtId="0" fontId="57" fillId="3" borderId="1" xfId="25" applyFont="1" applyFill="1" applyBorder="1" applyAlignment="1">
      <alignment vertical="center" wrapText="1"/>
    </xf>
    <xf numFmtId="0" fontId="57" fillId="3" borderId="1" xfId="25" applyFont="1" applyFill="1" applyBorder="1" applyAlignment="1">
      <alignment vertical="center" wrapText="1"/>
    </xf>
    <xf numFmtId="0" fontId="57" fillId="3" borderId="1" xfId="25" applyFont="1" applyFill="1" applyBorder="1" applyAlignment="1">
      <alignment horizontal="justify" vertical="center"/>
    </xf>
    <xf numFmtId="0" fontId="5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80" fillId="3" borderId="1" xfId="0" applyFont="1" applyFill="1" applyBorder="1" applyAlignment="1">
      <alignment horizontal="center" vertical="center" wrapText="1"/>
    </xf>
    <xf numFmtId="0" fontId="60" fillId="3" borderId="9" xfId="0" applyFont="1" applyFill="1" applyBorder="1" applyAlignment="1">
      <alignment vertical="center" wrapText="1"/>
    </xf>
    <xf numFmtId="0" fontId="35" fillId="3" borderId="1" xfId="1" applyFill="1" applyBorder="1" applyAlignment="1">
      <alignment vertical="center" wrapText="1"/>
    </xf>
    <xf numFmtId="0" fontId="35" fillId="3" borderId="1" xfId="1" applyFill="1" applyBorder="1" applyAlignment="1">
      <alignment horizontal="left" vertical="center" wrapText="1"/>
    </xf>
    <xf numFmtId="0" fontId="60" fillId="3" borderId="1" xfId="44" applyFont="1" applyFill="1" applyBorder="1" applyAlignment="1">
      <alignment horizontal="center" vertical="center" wrapText="1"/>
    </xf>
    <xf numFmtId="0" fontId="60" fillId="3" borderId="1" xfId="44" applyFont="1" applyFill="1" applyBorder="1" applyAlignment="1">
      <alignment vertical="center" wrapText="1"/>
    </xf>
    <xf numFmtId="0" fontId="30" fillId="3" borderId="1" xfId="0" applyFont="1" applyFill="1" applyBorder="1" applyAlignment="1">
      <alignment vertical="center" wrapText="1"/>
    </xf>
    <xf numFmtId="0" fontId="80" fillId="3" borderId="3" xfId="0" applyFont="1" applyFill="1" applyBorder="1" applyAlignment="1">
      <alignment horizontal="center" vertical="center" wrapText="1"/>
    </xf>
    <xf numFmtId="0" fontId="30" fillId="3" borderId="1" xfId="0" applyFont="1" applyFill="1" applyBorder="1" applyAlignment="1">
      <alignment horizontal="center" vertical="center" wrapText="1"/>
    </xf>
    <xf numFmtId="9" fontId="80" fillId="3" borderId="3"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60" fillId="3" borderId="1" xfId="58" applyFont="1" applyFill="1" applyBorder="1" applyAlignment="1">
      <alignment vertical="center" wrapText="1"/>
    </xf>
    <xf numFmtId="0" fontId="80" fillId="3" borderId="1" xfId="61" applyFont="1" applyFill="1" applyBorder="1" applyAlignment="1">
      <alignment horizontal="center" vertical="center" wrapText="1"/>
    </xf>
    <xf numFmtId="0" fontId="60" fillId="3" borderId="1" xfId="61" applyFont="1" applyFill="1" applyBorder="1" applyAlignment="1">
      <alignment vertical="center" wrapText="1"/>
    </xf>
    <xf numFmtId="0" fontId="60" fillId="3" borderId="1" xfId="61" applyFont="1" applyFill="1" applyBorder="1" applyAlignment="1">
      <alignment horizontal="center" vertical="center" wrapText="1"/>
    </xf>
    <xf numFmtId="0" fontId="60" fillId="3" borderId="1" xfId="61" applyFont="1" applyFill="1" applyBorder="1" applyAlignment="1">
      <alignment horizontal="center" vertical="center" wrapText="1"/>
    </xf>
    <xf numFmtId="0" fontId="35" fillId="3" borderId="1" xfId="1" applyFill="1" applyBorder="1" applyAlignment="1">
      <alignment horizontal="center" vertical="center" wrapText="1"/>
    </xf>
    <xf numFmtId="9" fontId="57" fillId="3" borderId="1" xfId="2" applyNumberFormat="1" applyFont="1" applyFill="1" applyBorder="1" applyAlignment="1">
      <alignment horizontal="center" vertical="center"/>
    </xf>
    <xf numFmtId="0" fontId="8" fillId="3" borderId="1" xfId="4" applyFont="1" applyFill="1" applyBorder="1" applyAlignment="1">
      <alignment horizontal="center" vertical="center"/>
    </xf>
    <xf numFmtId="3" fontId="8" fillId="3" borderId="1" xfId="4" applyNumberFormat="1" applyFont="1" applyFill="1" applyBorder="1" applyAlignment="1">
      <alignment horizontal="center" vertical="center"/>
    </xf>
    <xf numFmtId="3" fontId="8" fillId="3" borderId="1" xfId="4" applyNumberFormat="1" applyFont="1" applyFill="1" applyBorder="1" applyAlignment="1">
      <alignment horizontal="center" vertical="center" wrapText="1"/>
    </xf>
    <xf numFmtId="0" fontId="40" fillId="3" borderId="1" xfId="4" applyFont="1" applyFill="1" applyBorder="1" applyAlignment="1">
      <alignment vertical="center"/>
    </xf>
    <xf numFmtId="3" fontId="8" fillId="3" borderId="7" xfId="4" applyNumberFormat="1" applyFont="1" applyFill="1" applyBorder="1" applyAlignment="1">
      <alignment horizontal="center" vertical="center"/>
    </xf>
    <xf numFmtId="3" fontId="0" fillId="3" borderId="1" xfId="0" applyNumberFormat="1" applyFill="1" applyBorder="1" applyAlignment="1">
      <alignment horizontal="center" vertical="center"/>
    </xf>
    <xf numFmtId="0" fontId="8" fillId="3" borderId="1" xfId="0" applyFont="1" applyFill="1" applyBorder="1" applyAlignment="1">
      <alignment horizontal="center" vertical="center"/>
    </xf>
    <xf numFmtId="0" fontId="8" fillId="3" borderId="1" xfId="4" applyFont="1" applyFill="1" applyBorder="1" applyAlignment="1">
      <alignment horizontal="left" vertical="center"/>
    </xf>
    <xf numFmtId="0" fontId="8" fillId="3" borderId="1" xfId="4" applyFont="1" applyFill="1" applyBorder="1" applyAlignment="1">
      <alignment horizontal="left" vertical="center" wrapText="1"/>
    </xf>
    <xf numFmtId="0" fontId="40" fillId="3" borderId="1" xfId="0" applyFont="1" applyFill="1" applyBorder="1" applyAlignment="1">
      <alignment horizontal="left" vertical="center"/>
    </xf>
    <xf numFmtId="0" fontId="40" fillId="3" borderId="1" xfId="0" applyFont="1" applyFill="1" applyBorder="1" applyAlignment="1">
      <alignment vertical="center" wrapText="1"/>
    </xf>
    <xf numFmtId="0" fontId="8" fillId="3" borderId="1" xfId="0" applyFont="1" applyFill="1" applyBorder="1" applyAlignment="1">
      <alignment vertical="center"/>
    </xf>
    <xf numFmtId="3" fontId="82" fillId="3" borderId="0" xfId="0" applyNumberFormat="1" applyFont="1" applyFill="1" applyAlignment="1">
      <alignment vertical="center"/>
    </xf>
    <xf numFmtId="167" fontId="8" fillId="3" borderId="1" xfId="11" applyNumberFormat="1" applyFont="1" applyFill="1" applyBorder="1" applyAlignment="1">
      <alignment vertical="center"/>
    </xf>
    <xf numFmtId="167" fontId="8" fillId="3" borderId="1" xfId="11" applyNumberFormat="1" applyFont="1" applyFill="1" applyBorder="1" applyAlignment="1">
      <alignment horizontal="left" vertical="center"/>
    </xf>
    <xf numFmtId="0" fontId="8" fillId="3" borderId="1" xfId="0" applyFont="1" applyFill="1" applyBorder="1" applyAlignment="1">
      <alignment vertical="center" wrapText="1"/>
    </xf>
    <xf numFmtId="165" fontId="8" fillId="3" borderId="1" xfId="3" applyFont="1" applyFill="1" applyBorder="1" applyAlignment="1">
      <alignment horizontal="center" vertical="center"/>
    </xf>
    <xf numFmtId="165" fontId="8" fillId="3" borderId="11" xfId="3" applyFont="1" applyFill="1" applyBorder="1" applyAlignment="1">
      <alignment horizontal="center" vertical="center"/>
    </xf>
    <xf numFmtId="165" fontId="8" fillId="3" borderId="7" xfId="3" applyFont="1" applyFill="1" applyBorder="1" applyAlignment="1">
      <alignment horizontal="center" vertical="center"/>
    </xf>
    <xf numFmtId="165" fontId="8" fillId="3" borderId="1" xfId="3" applyFont="1" applyFill="1" applyBorder="1" applyAlignment="1">
      <alignment vertical="center"/>
    </xf>
    <xf numFmtId="165" fontId="8" fillId="3" borderId="1" xfId="3" applyFont="1" applyFill="1" applyBorder="1" applyAlignment="1">
      <alignment vertical="center" wrapText="1"/>
    </xf>
    <xf numFmtId="165" fontId="0" fillId="3" borderId="1" xfId="3" applyFont="1" applyFill="1" applyBorder="1" applyAlignment="1">
      <alignment horizontal="center" vertical="center"/>
    </xf>
    <xf numFmtId="165" fontId="8" fillId="3" borderId="11" xfId="3" applyFont="1" applyFill="1" applyBorder="1" applyAlignment="1">
      <alignment vertical="center"/>
    </xf>
    <xf numFmtId="3" fontId="8" fillId="3" borderId="1" xfId="4" applyNumberFormat="1" applyFont="1" applyFill="1" applyBorder="1" applyAlignment="1">
      <alignment horizontal="right" vertical="center"/>
    </xf>
    <xf numFmtId="3" fontId="25" fillId="3" borderId="1" xfId="4" applyNumberFormat="1" applyFont="1" applyFill="1" applyBorder="1" applyAlignment="1">
      <alignment horizontal="right" vertical="center"/>
    </xf>
    <xf numFmtId="3" fontId="25" fillId="3" borderId="1" xfId="0" applyNumberFormat="1" applyFont="1" applyFill="1" applyBorder="1" applyAlignment="1">
      <alignment horizontal="right" vertical="center"/>
    </xf>
    <xf numFmtId="166" fontId="8" fillId="3" borderId="1" xfId="11" applyNumberFormat="1" applyFont="1" applyFill="1" applyBorder="1" applyAlignment="1">
      <alignment vertical="center"/>
    </xf>
    <xf numFmtId="166" fontId="0" fillId="3" borderId="1" xfId="11" applyNumberFormat="1" applyFont="1" applyFill="1" applyBorder="1" applyAlignment="1">
      <alignment vertical="center"/>
    </xf>
    <xf numFmtId="0" fontId="57" fillId="8" borderId="1" xfId="0" applyFont="1" applyFill="1" applyBorder="1" applyAlignment="1">
      <alignment horizontal="center" vertical="center"/>
    </xf>
    <xf numFmtId="0" fontId="57" fillId="8" borderId="11" xfId="0" applyFont="1" applyFill="1" applyBorder="1" applyAlignment="1">
      <alignment horizontal="center" vertical="center"/>
    </xf>
    <xf numFmtId="0" fontId="60" fillId="8" borderId="1" xfId="0" applyFont="1" applyFill="1" applyBorder="1" applyAlignment="1">
      <alignment horizontal="center" vertical="center"/>
    </xf>
    <xf numFmtId="0" fontId="0" fillId="8" borderId="0" xfId="0" applyFill="1" applyBorder="1">
      <alignment vertical="center"/>
    </xf>
    <xf numFmtId="0" fontId="60" fillId="8" borderId="3" xfId="0" applyFont="1" applyFill="1" applyBorder="1" applyAlignment="1">
      <alignment horizontal="center" vertical="center"/>
    </xf>
    <xf numFmtId="0" fontId="0" fillId="8" borderId="0" xfId="0" applyFill="1">
      <alignment vertical="center"/>
    </xf>
    <xf numFmtId="0" fontId="57" fillId="8" borderId="1" xfId="0" applyFont="1" applyFill="1" applyBorder="1" applyAlignment="1">
      <alignment horizontal="center" vertical="center"/>
    </xf>
    <xf numFmtId="0" fontId="60" fillId="8" borderId="11" xfId="0" applyFont="1" applyFill="1" applyBorder="1" applyAlignment="1">
      <alignment horizontal="center" vertical="center"/>
    </xf>
    <xf numFmtId="0" fontId="48" fillId="2" borderId="3" xfId="0" applyFont="1" applyFill="1" applyBorder="1" applyAlignment="1">
      <alignment vertical="center" wrapText="1"/>
    </xf>
    <xf numFmtId="0" fontId="30" fillId="3" borderId="14" xfId="0" applyFont="1" applyFill="1" applyBorder="1" applyAlignment="1">
      <alignment horizontal="center" vertical="center"/>
    </xf>
    <xf numFmtId="0" fontId="30" fillId="3" borderId="2" xfId="0" applyFont="1" applyFill="1" applyBorder="1" applyAlignment="1">
      <alignment horizontal="center" vertical="center"/>
    </xf>
    <xf numFmtId="0" fontId="37" fillId="3" borderId="1" xfId="97" applyFont="1" applyFill="1" applyBorder="1" applyAlignment="1">
      <alignment horizontal="center" vertical="center" wrapText="1"/>
    </xf>
    <xf numFmtId="0" fontId="33" fillId="3" borderId="1" xfId="0" applyFont="1" applyFill="1" applyBorder="1" applyAlignment="1">
      <alignment horizontal="left" vertical="center" wrapText="1"/>
    </xf>
    <xf numFmtId="0" fontId="84" fillId="3" borderId="1" xfId="0" applyFont="1" applyFill="1" applyBorder="1" applyAlignment="1">
      <alignment horizontal="left" vertical="center" wrapText="1"/>
    </xf>
    <xf numFmtId="0" fontId="6" fillId="0" borderId="0" xfId="0" applyFont="1" applyFill="1">
      <alignment vertical="center"/>
    </xf>
    <xf numFmtId="0" fontId="58" fillId="5" borderId="9" xfId="0" applyFont="1" applyFill="1" applyBorder="1" applyAlignment="1">
      <alignment horizontal="center" vertical="center"/>
    </xf>
    <xf numFmtId="0" fontId="58" fillId="5" borderId="9" xfId="0" applyFont="1" applyFill="1" applyBorder="1" applyAlignment="1">
      <alignment horizontal="center" vertical="center" wrapText="1"/>
    </xf>
    <xf numFmtId="0" fontId="58" fillId="5" borderId="14" xfId="0" applyFont="1" applyFill="1" applyBorder="1" applyAlignment="1">
      <alignment horizontal="center" vertical="center" wrapText="1"/>
    </xf>
    <xf numFmtId="0" fontId="59" fillId="5" borderId="1" xfId="0" applyFont="1" applyFill="1" applyBorder="1" applyAlignment="1">
      <alignment horizontal="center" vertical="center"/>
    </xf>
    <xf numFmtId="0" fontId="59" fillId="5" borderId="1" xfId="0" applyFont="1" applyFill="1" applyBorder="1" applyAlignment="1">
      <alignment horizontal="center" vertical="center" wrapText="1"/>
    </xf>
    <xf numFmtId="0" fontId="85" fillId="3" borderId="1" xfId="0" applyFont="1" applyFill="1" applyBorder="1" applyAlignment="1">
      <alignment horizontal="justify" vertical="center" wrapText="1"/>
    </xf>
    <xf numFmtId="0" fontId="57" fillId="3" borderId="11" xfId="0" applyFont="1" applyFill="1" applyBorder="1" applyAlignment="1">
      <alignment horizontal="center" vertical="center"/>
    </xf>
    <xf numFmtId="0" fontId="57"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9" fontId="29" fillId="3" borderId="1" xfId="147" applyNumberFormat="1" applyFont="1" applyFill="1" applyBorder="1" applyAlignment="1">
      <alignment horizontal="center" vertical="center" wrapText="1"/>
    </xf>
    <xf numFmtId="9" fontId="6" fillId="3" borderId="1" xfId="148" applyNumberFormat="1" applyFill="1" applyBorder="1" applyAlignment="1">
      <alignment horizontal="center" vertical="center"/>
    </xf>
    <xf numFmtId="0" fontId="39" fillId="0" borderId="7" xfId="1" applyFont="1" applyFill="1" applyBorder="1" applyAlignment="1">
      <alignment horizontal="center" vertical="center" wrapText="1"/>
    </xf>
    <xf numFmtId="0" fontId="5" fillId="3" borderId="1" xfId="0" applyFont="1" applyFill="1" applyBorder="1" applyAlignment="1">
      <alignment horizontal="justify" vertical="center" wrapText="1"/>
    </xf>
    <xf numFmtId="3" fontId="57" fillId="3" borderId="1" xfId="371" applyNumberFormat="1" applyFont="1" applyFill="1" applyBorder="1" applyAlignment="1">
      <alignment horizontal="center" vertical="center"/>
    </xf>
    <xf numFmtId="0" fontId="57" fillId="3" borderId="1" xfId="371" applyFont="1" applyFill="1" applyBorder="1" applyAlignment="1">
      <alignment horizontal="center" vertical="center" wrapText="1"/>
    </xf>
    <xf numFmtId="0" fontId="35" fillId="3" borderId="1" xfId="1" applyFill="1" applyBorder="1" applyAlignment="1">
      <alignment horizontal="center" vertical="center" wrapText="1"/>
    </xf>
    <xf numFmtId="10" fontId="57" fillId="3" borderId="1" xfId="371" applyNumberFormat="1" applyFont="1" applyFill="1" applyBorder="1" applyAlignment="1">
      <alignment horizontal="center" vertical="center"/>
    </xf>
    <xf numFmtId="0" fontId="39" fillId="0" borderId="7" xfId="1" applyFont="1" applyFill="1" applyBorder="1" applyAlignment="1">
      <alignment vertical="center" wrapText="1"/>
    </xf>
    <xf numFmtId="0" fontId="25" fillId="3" borderId="1" xfId="320" applyFont="1" applyFill="1" applyBorder="1" applyAlignment="1">
      <alignment horizontal="center" vertical="center"/>
    </xf>
    <xf numFmtId="3" fontId="25" fillId="3" borderId="1" xfId="320" applyNumberFormat="1" applyFont="1" applyFill="1" applyBorder="1" applyAlignment="1">
      <alignment horizontal="center" vertical="center" wrapText="1"/>
    </xf>
    <xf numFmtId="165" fontId="25" fillId="3" borderId="1" xfId="309" applyFont="1" applyFill="1" applyBorder="1" applyAlignment="1">
      <alignment horizontal="center" vertical="center"/>
    </xf>
    <xf numFmtId="0" fontId="5" fillId="3" borderId="1" xfId="320" applyFill="1" applyBorder="1" applyAlignment="1">
      <alignment horizontal="center" vertical="center"/>
    </xf>
    <xf numFmtId="0" fontId="41" fillId="3" borderId="1" xfId="320" applyFont="1" applyFill="1" applyBorder="1" applyAlignment="1">
      <alignment vertical="center"/>
    </xf>
    <xf numFmtId="0" fontId="40" fillId="3" borderId="1" xfId="320" applyFont="1" applyFill="1" applyBorder="1" applyAlignment="1">
      <alignment vertical="center" wrapText="1"/>
    </xf>
    <xf numFmtId="165" fontId="25" fillId="3" borderId="1" xfId="309" applyFont="1" applyFill="1" applyBorder="1" applyAlignment="1">
      <alignment vertical="center" wrapText="1"/>
    </xf>
    <xf numFmtId="0" fontId="40" fillId="3" borderId="1" xfId="320" applyFont="1" applyFill="1" applyBorder="1" applyAlignment="1">
      <alignment vertical="center"/>
    </xf>
    <xf numFmtId="3" fontId="5" fillId="3" borderId="1" xfId="220" applyNumberFormat="1" applyFill="1" applyBorder="1" applyAlignment="1">
      <alignment horizontal="center" vertical="center"/>
    </xf>
    <xf numFmtId="0" fontId="41" fillId="3" borderId="1" xfId="320" applyFont="1" applyFill="1" applyBorder="1" applyAlignment="1">
      <alignment horizontal="left" vertical="center" wrapText="1"/>
    </xf>
    <xf numFmtId="3" fontId="5" fillId="3" borderId="1" xfId="320" applyNumberFormat="1" applyFont="1" applyFill="1" applyBorder="1" applyAlignment="1">
      <alignment horizontal="center" vertical="center"/>
    </xf>
    <xf numFmtId="0" fontId="40" fillId="3" borderId="1" xfId="320" applyFont="1" applyFill="1" applyBorder="1" applyAlignment="1">
      <alignment horizontal="left" vertical="center" wrapText="1"/>
    </xf>
    <xf numFmtId="3" fontId="25" fillId="3" borderId="1" xfId="220" applyNumberFormat="1" applyFont="1" applyFill="1" applyBorder="1" applyAlignment="1">
      <alignment horizontal="center" vertical="center"/>
    </xf>
    <xf numFmtId="0" fontId="5" fillId="3" borderId="1" xfId="220" applyFont="1" applyFill="1" applyBorder="1" applyAlignment="1">
      <alignment horizontal="center" vertical="center"/>
    </xf>
    <xf numFmtId="0" fontId="40" fillId="3" borderId="1" xfId="220" applyFont="1" applyFill="1" applyBorder="1" applyAlignment="1">
      <alignment horizontal="left" vertical="center"/>
    </xf>
    <xf numFmtId="3" fontId="5" fillId="3" borderId="1" xfId="320" applyNumberFormat="1" applyFont="1" applyFill="1" applyBorder="1" applyAlignment="1">
      <alignment horizontal="right" vertical="center"/>
    </xf>
    <xf numFmtId="3" fontId="25" fillId="3" borderId="1" xfId="320" applyNumberFormat="1" applyFont="1" applyFill="1" applyBorder="1" applyAlignment="1">
      <alignment horizontal="right" vertical="center"/>
    </xf>
    <xf numFmtId="3" fontId="25" fillId="3" borderId="1" xfId="220" applyNumberFormat="1" applyFont="1" applyFill="1" applyBorder="1" applyAlignment="1">
      <alignment horizontal="right" vertical="center"/>
    </xf>
    <xf numFmtId="3" fontId="25" fillId="3" borderId="1" xfId="320" applyNumberFormat="1" applyFont="1" applyFill="1" applyBorder="1" applyAlignment="1">
      <alignment horizontal="center" vertical="center"/>
    </xf>
    <xf numFmtId="0" fontId="25" fillId="3" borderId="1" xfId="220" applyFont="1" applyFill="1" applyBorder="1" applyAlignment="1">
      <alignment horizontal="center" vertical="center"/>
    </xf>
    <xf numFmtId="165" fontId="25" fillId="3" borderId="1" xfId="309" applyFont="1" applyFill="1" applyBorder="1" applyAlignment="1">
      <alignment vertical="center"/>
    </xf>
    <xf numFmtId="0" fontId="40" fillId="3" borderId="1" xfId="220" applyFont="1" applyFill="1" applyBorder="1" applyAlignment="1">
      <alignment vertical="center" wrapText="1"/>
    </xf>
    <xf numFmtId="3" fontId="82" fillId="3" borderId="0" xfId="220" applyNumberFormat="1" applyFont="1" applyFill="1" applyAlignment="1">
      <alignment vertical="center"/>
    </xf>
    <xf numFmtId="167" fontId="25" fillId="3" borderId="1" xfId="446" applyNumberFormat="1" applyFont="1" applyFill="1" applyBorder="1" applyAlignment="1">
      <alignment vertical="center"/>
    </xf>
    <xf numFmtId="0" fontId="35" fillId="3" borderId="1" xfId="1" applyFill="1" applyBorder="1" applyAlignment="1">
      <alignment vertical="center" wrapText="1"/>
    </xf>
    <xf numFmtId="0" fontId="60" fillId="3" borderId="1" xfId="220" applyFont="1" applyFill="1" applyBorder="1" applyAlignment="1">
      <alignment vertical="center" wrapText="1"/>
    </xf>
    <xf numFmtId="0" fontId="35" fillId="3" borderId="1" xfId="1" applyFill="1" applyBorder="1" applyAlignment="1">
      <alignment horizontal="left" vertical="center" wrapText="1"/>
    </xf>
    <xf numFmtId="0" fontId="4" fillId="3" borderId="1" xfId="0" applyFont="1" applyFill="1" applyBorder="1" applyAlignment="1">
      <alignment horizontal="center" vertical="center" wrapText="1"/>
    </xf>
    <xf numFmtId="0" fontId="57" fillId="3" borderId="1" xfId="220" applyFont="1" applyFill="1" applyBorder="1" applyAlignment="1">
      <alignment horizontal="center" vertical="center" wrapText="1"/>
    </xf>
    <xf numFmtId="0" fontId="4" fillId="3" borderId="1" xfId="4" applyFont="1" applyFill="1" applyBorder="1" applyAlignment="1">
      <alignment horizontal="center" vertical="center"/>
    </xf>
    <xf numFmtId="3" fontId="4" fillId="3" borderId="1" xfId="4" applyNumberFormat="1" applyFont="1" applyFill="1" applyBorder="1" applyAlignment="1">
      <alignment horizontal="center" vertical="center"/>
    </xf>
    <xf numFmtId="3" fontId="4" fillId="3" borderId="1" xfId="320" applyNumberFormat="1" applyFont="1" applyFill="1" applyBorder="1" applyAlignment="1">
      <alignment horizontal="center" vertical="center"/>
    </xf>
    <xf numFmtId="165" fontId="4" fillId="3" borderId="1" xfId="309" applyFont="1" applyFill="1" applyBorder="1" applyAlignment="1">
      <alignment horizontal="center" vertical="center"/>
    </xf>
    <xf numFmtId="3" fontId="4" fillId="3" borderId="1" xfId="320" applyNumberFormat="1" applyFont="1" applyFill="1" applyBorder="1" applyAlignment="1">
      <alignment horizontal="center" vertical="center" wrapText="1"/>
    </xf>
    <xf numFmtId="0" fontId="4" fillId="3" borderId="1" xfId="320" applyFont="1" applyFill="1" applyBorder="1" applyAlignment="1">
      <alignment horizontal="center" vertical="center"/>
    </xf>
    <xf numFmtId="165" fontId="4" fillId="3" borderId="11" xfId="309" applyFont="1" applyFill="1" applyBorder="1" applyAlignment="1">
      <alignment horizontal="center" vertical="center"/>
    </xf>
    <xf numFmtId="165" fontId="4" fillId="3" borderId="1" xfId="309" applyFont="1" applyFill="1" applyBorder="1" applyAlignment="1">
      <alignment vertical="center"/>
    </xf>
    <xf numFmtId="165" fontId="4" fillId="3" borderId="1" xfId="309" applyFont="1" applyFill="1" applyBorder="1" applyAlignment="1">
      <alignment vertical="center" wrapText="1"/>
    </xf>
    <xf numFmtId="3" fontId="4" fillId="3" borderId="9" xfId="320" applyNumberFormat="1" applyFont="1" applyFill="1" applyBorder="1" applyAlignment="1">
      <alignment horizontal="center" vertical="center"/>
    </xf>
    <xf numFmtId="3" fontId="4" fillId="3" borderId="1" xfId="220" applyNumberFormat="1" applyFont="1" applyFill="1" applyBorder="1" applyAlignment="1">
      <alignment horizontal="center" vertical="center" wrapText="1"/>
    </xf>
    <xf numFmtId="3" fontId="4" fillId="3" borderId="1" xfId="220" applyNumberFormat="1" applyFont="1" applyFill="1" applyBorder="1" applyAlignment="1">
      <alignment horizontal="center" vertical="center"/>
    </xf>
    <xf numFmtId="0" fontId="4" fillId="3" borderId="1" xfId="220" applyFont="1" applyFill="1" applyBorder="1" applyAlignment="1">
      <alignment horizontal="center" vertical="center"/>
    </xf>
    <xf numFmtId="165" fontId="4" fillId="3" borderId="11" xfId="309" applyFont="1" applyFill="1" applyBorder="1" applyAlignment="1">
      <alignment vertical="center"/>
    </xf>
    <xf numFmtId="0" fontId="4" fillId="3" borderId="1" xfId="320" applyFont="1" applyFill="1" applyBorder="1" applyAlignment="1">
      <alignment horizontal="left" vertical="center"/>
    </xf>
    <xf numFmtId="0" fontId="4" fillId="3" borderId="1" xfId="320" applyFont="1" applyFill="1" applyBorder="1" applyAlignment="1">
      <alignment horizontal="left" vertical="center" wrapText="1"/>
    </xf>
    <xf numFmtId="3" fontId="4" fillId="3" borderId="1" xfId="320" applyNumberFormat="1" applyFont="1" applyFill="1" applyBorder="1" applyAlignment="1">
      <alignment horizontal="right" vertical="center"/>
    </xf>
    <xf numFmtId="0" fontId="41" fillId="3" borderId="1" xfId="220" applyFont="1" applyFill="1" applyBorder="1" applyAlignment="1">
      <alignment horizontal="left" vertical="center"/>
    </xf>
    <xf numFmtId="3" fontId="4" fillId="3" borderId="1" xfId="220" applyNumberFormat="1" applyFont="1" applyFill="1" applyBorder="1" applyAlignment="1">
      <alignment horizontal="right" vertical="center"/>
    </xf>
    <xf numFmtId="0" fontId="41" fillId="3" borderId="1" xfId="220" applyFont="1" applyFill="1" applyBorder="1" applyAlignment="1">
      <alignment horizontal="left" vertical="center" wrapText="1"/>
    </xf>
    <xf numFmtId="167" fontId="0" fillId="0" borderId="0" xfId="0" applyNumberFormat="1" applyFill="1" applyBorder="1" applyAlignment="1">
      <alignment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5" fillId="3" borderId="11" xfId="0" applyFont="1" applyFill="1" applyBorder="1" applyAlignment="1">
      <alignment horizontal="justify" vertical="center" wrapText="1"/>
    </xf>
    <xf numFmtId="0" fontId="21" fillId="3" borderId="11"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7" fillId="3" borderId="1" xfId="0" applyFont="1" applyFill="1" applyBorder="1" applyAlignment="1">
      <alignment horizontal="justify" vertical="center" wrapText="1"/>
    </xf>
    <xf numFmtId="0" fontId="37" fillId="3" borderId="1" xfId="0" applyFont="1" applyFill="1" applyBorder="1" applyAlignment="1">
      <alignment horizontal="center" vertical="center" wrapText="1"/>
    </xf>
    <xf numFmtId="0" fontId="25" fillId="3" borderId="11" xfId="4" applyFont="1" applyFill="1" applyBorder="1" applyAlignment="1">
      <alignment horizontal="center" vertical="center"/>
    </xf>
    <xf numFmtId="0" fontId="60" fillId="3" borderId="3" xfId="44" applyFont="1" applyFill="1" applyBorder="1" applyAlignment="1">
      <alignment vertical="center" wrapText="1"/>
    </xf>
    <xf numFmtId="0" fontId="57" fillId="3" borderId="11" xfId="0" applyFont="1" applyFill="1" applyBorder="1" applyAlignment="1">
      <alignment horizontal="center" vertical="center" wrapText="1"/>
    </xf>
    <xf numFmtId="0" fontId="60" fillId="3" borderId="9" xfId="0" applyFont="1" applyFill="1" applyBorder="1" applyAlignment="1">
      <alignment vertical="center" wrapText="1"/>
    </xf>
    <xf numFmtId="0" fontId="60" fillId="3"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6" fillId="3" borderId="1" xfId="148" applyFill="1" applyBorder="1" applyAlignment="1">
      <alignment horizontal="center" vertical="center"/>
    </xf>
    <xf numFmtId="0" fontId="57" fillId="3" borderId="1" xfId="784" applyFont="1" applyFill="1" applyBorder="1" applyAlignment="1">
      <alignment horizontal="justify" vertical="center"/>
    </xf>
    <xf numFmtId="0" fontId="57" fillId="3" borderId="1" xfId="784" applyFont="1" applyFill="1" applyBorder="1" applyAlignment="1">
      <alignment vertical="center" wrapText="1"/>
    </xf>
    <xf numFmtId="0" fontId="59" fillId="3" borderId="1" xfId="784" applyFont="1" applyFill="1" applyBorder="1" applyAlignment="1">
      <alignment horizontal="center" vertical="center" wrapText="1"/>
    </xf>
    <xf numFmtId="0" fontId="33" fillId="3" borderId="0" xfId="0" applyFont="1" applyFill="1">
      <alignment vertical="center"/>
    </xf>
    <xf numFmtId="0" fontId="33" fillId="3" borderId="1" xfId="0" applyFont="1" applyFill="1" applyBorder="1">
      <alignment vertical="center"/>
    </xf>
    <xf numFmtId="0" fontId="33" fillId="3" borderId="18"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57" fillId="3" borderId="1" xfId="8" applyFont="1" applyFill="1" applyBorder="1" applyAlignment="1">
      <alignment horizontal="center" vertical="center" wrapText="1"/>
    </xf>
    <xf numFmtId="0" fontId="57" fillId="3" borderId="1" xfId="0" applyFont="1" applyFill="1" applyBorder="1" applyAlignment="1">
      <alignment horizontal="center" vertical="top" wrapText="1"/>
    </xf>
    <xf numFmtId="0" fontId="60" fillId="3" borderId="14" xfId="356" applyFont="1" applyFill="1" applyBorder="1" applyAlignment="1">
      <alignment vertical="center" wrapText="1"/>
    </xf>
    <xf numFmtId="0" fontId="60" fillId="3" borderId="11" xfId="0" applyFont="1" applyFill="1" applyBorder="1" applyAlignment="1">
      <alignment horizontal="center" vertical="center"/>
    </xf>
    <xf numFmtId="0" fontId="57" fillId="3" borderId="1" xfId="371" applyFont="1" applyFill="1" applyBorder="1" applyAlignment="1">
      <alignment horizontal="center" vertical="center"/>
    </xf>
    <xf numFmtId="0" fontId="25" fillId="3" borderId="3" xfId="220" applyFont="1" applyFill="1" applyBorder="1" applyAlignment="1">
      <alignment vertical="center" wrapText="1"/>
    </xf>
    <xf numFmtId="0" fontId="29" fillId="3" borderId="1" xfId="0" applyFont="1" applyFill="1" applyBorder="1" applyAlignment="1">
      <alignment horizontal="center" vertical="top" wrapText="1"/>
    </xf>
    <xf numFmtId="0" fontId="32" fillId="3" borderId="1" xfId="0" applyFont="1" applyFill="1" applyBorder="1">
      <alignment vertical="center"/>
    </xf>
    <xf numFmtId="0" fontId="34" fillId="2" borderId="1" xfId="0" applyFont="1" applyFill="1" applyBorder="1" applyAlignment="1">
      <alignment horizontal="center" vertical="center" wrapText="1"/>
    </xf>
    <xf numFmtId="0" fontId="34" fillId="2" borderId="1" xfId="0" applyFont="1" applyFill="1" applyBorder="1" applyAlignment="1">
      <alignment horizontal="justify" vertical="center" wrapText="1"/>
    </xf>
    <xf numFmtId="0" fontId="31" fillId="2" borderId="1" xfId="0" applyFont="1" applyFill="1" applyBorder="1" applyAlignment="1">
      <alignment vertical="center"/>
    </xf>
    <xf numFmtId="0" fontId="60" fillId="3" borderId="1" xfId="929" applyFont="1" applyFill="1" applyBorder="1" applyAlignment="1">
      <alignment vertical="center" wrapText="1"/>
    </xf>
    <xf numFmtId="0" fontId="60" fillId="3" borderId="1" xfId="929" applyFont="1" applyFill="1" applyBorder="1" applyAlignment="1">
      <alignment horizontal="center" vertical="center" wrapText="1"/>
    </xf>
    <xf numFmtId="0" fontId="3" fillId="3" borderId="1" xfId="784" applyFill="1" applyBorder="1">
      <alignment vertical="center"/>
    </xf>
    <xf numFmtId="0" fontId="58" fillId="3" borderId="1" xfId="784" applyFont="1" applyFill="1" applyBorder="1" applyAlignment="1">
      <alignment horizontal="center" vertical="center" wrapText="1"/>
    </xf>
    <xf numFmtId="0" fontId="37" fillId="3" borderId="3" xfId="0" applyFont="1" applyFill="1" applyBorder="1" applyAlignment="1">
      <alignment horizontal="center" vertical="center" wrapText="1"/>
    </xf>
    <xf numFmtId="0" fontId="30" fillId="3" borderId="11" xfId="1" applyFont="1" applyFill="1" applyBorder="1" applyAlignment="1">
      <alignment vertical="center" wrapText="1"/>
    </xf>
    <xf numFmtId="0" fontId="3" fillId="3" borderId="1" xfId="465" applyFill="1" applyBorder="1" applyAlignment="1">
      <alignment horizontal="center" vertical="center"/>
    </xf>
    <xf numFmtId="0" fontId="37" fillId="3" borderId="1" xfId="10" applyFont="1" applyFill="1" applyBorder="1" applyAlignment="1">
      <alignment horizontal="left" vertical="center" wrapText="1"/>
    </xf>
    <xf numFmtId="0" fontId="57" fillId="3" borderId="1" xfId="784" applyFont="1" applyFill="1" applyBorder="1" applyAlignment="1">
      <alignment horizontal="left" vertical="center" wrapText="1"/>
    </xf>
    <xf numFmtId="0" fontId="30" fillId="3" borderId="11" xfId="1" applyFont="1" applyFill="1" applyBorder="1" applyAlignment="1">
      <alignment vertical="top" wrapText="1"/>
    </xf>
    <xf numFmtId="0" fontId="57" fillId="3" borderId="4" xfId="0" applyFont="1" applyFill="1" applyBorder="1" applyAlignment="1">
      <alignment horizontal="center" vertical="center" wrapText="1"/>
    </xf>
    <xf numFmtId="0" fontId="80" fillId="3" borderId="1" xfId="929" applyFont="1" applyFill="1" applyBorder="1" applyAlignment="1">
      <alignment horizontal="center" vertical="center" wrapText="1"/>
    </xf>
    <xf numFmtId="0" fontId="30" fillId="3" borderId="1" xfId="929" applyFont="1" applyFill="1" applyBorder="1" applyAlignment="1">
      <alignment vertical="center" wrapText="1"/>
    </xf>
    <xf numFmtId="0" fontId="80" fillId="3" borderId="1" xfId="1061" applyFont="1" applyFill="1" applyBorder="1" applyAlignment="1">
      <alignment horizontal="center" vertical="center" wrapText="1"/>
    </xf>
    <xf numFmtId="0" fontId="60" fillId="3" borderId="1" xfId="1061" applyFont="1" applyFill="1" applyBorder="1" applyAlignment="1">
      <alignment horizontal="center" vertical="center" wrapText="1"/>
    </xf>
    <xf numFmtId="0" fontId="64" fillId="3" borderId="17" xfId="10" applyFont="1" applyFill="1" applyBorder="1" applyAlignment="1">
      <alignment vertical="top" wrapText="1"/>
    </xf>
    <xf numFmtId="0" fontId="80" fillId="3" borderId="1" xfId="7" applyFont="1" applyFill="1" applyBorder="1" applyAlignment="1">
      <alignment horizontal="center" vertical="center" wrapText="1"/>
    </xf>
    <xf numFmtId="0" fontId="80" fillId="3" borderId="1" xfId="7" applyFont="1" applyFill="1" applyBorder="1" applyAlignment="1">
      <alignment vertical="center" wrapText="1"/>
    </xf>
    <xf numFmtId="0" fontId="89" fillId="3" borderId="1" xfId="1" applyFont="1" applyFill="1" applyBorder="1" applyAlignment="1">
      <alignment horizontal="left" vertical="center" wrapText="1"/>
    </xf>
    <xf numFmtId="0" fontId="80" fillId="3" borderId="1" xfId="44" applyFont="1" applyFill="1" applyBorder="1" applyAlignment="1">
      <alignment vertical="center" wrapText="1"/>
    </xf>
    <xf numFmtId="0" fontId="80" fillId="3" borderId="1" xfId="44" applyFont="1" applyFill="1" applyBorder="1" applyAlignment="1">
      <alignment horizontal="center" vertical="center" wrapText="1"/>
    </xf>
    <xf numFmtId="0" fontId="80" fillId="3" borderId="1" xfId="323" applyFont="1" applyFill="1" applyBorder="1" applyAlignment="1">
      <alignment horizontal="center" vertical="center" wrapText="1"/>
    </xf>
    <xf numFmtId="0" fontId="80" fillId="3" borderId="1" xfId="339" applyFont="1" applyFill="1" applyBorder="1" applyAlignment="1">
      <alignment vertical="center" wrapText="1"/>
    </xf>
    <xf numFmtId="0" fontId="80" fillId="3" borderId="1" xfId="339" applyFont="1" applyFill="1" applyBorder="1" applyAlignment="1">
      <alignment horizontal="center" vertical="center" wrapText="1"/>
    </xf>
    <xf numFmtId="0" fontId="80" fillId="3" borderId="1" xfId="0" applyFont="1" applyFill="1" applyBorder="1" applyAlignment="1">
      <alignment vertical="center" wrapText="1"/>
    </xf>
    <xf numFmtId="0" fontId="80" fillId="3" borderId="1" xfId="7" applyFont="1" applyFill="1" applyBorder="1" applyAlignment="1">
      <alignment horizontal="center" vertical="center"/>
    </xf>
    <xf numFmtId="0" fontId="80" fillId="3" borderId="1" xfId="7" applyFont="1" applyFill="1" applyBorder="1">
      <alignment vertical="center"/>
    </xf>
    <xf numFmtId="0" fontId="59" fillId="4" borderId="1" xfId="0" applyFont="1" applyFill="1" applyBorder="1" applyAlignment="1">
      <alignment horizontal="center" vertical="center" wrapText="1"/>
    </xf>
    <xf numFmtId="166" fontId="25" fillId="4" borderId="1" xfId="11" applyNumberFormat="1" applyFont="1" applyFill="1" applyBorder="1" applyAlignment="1">
      <alignment vertical="center" wrapText="1"/>
    </xf>
    <xf numFmtId="0" fontId="1" fillId="3" borderId="1" xfId="220" applyFont="1" applyFill="1" applyBorder="1" applyAlignment="1">
      <alignment vertical="center" wrapText="1"/>
    </xf>
    <xf numFmtId="167" fontId="1" fillId="3" borderId="1" xfId="446" applyNumberFormat="1" applyFont="1" applyFill="1" applyBorder="1" applyAlignment="1">
      <alignment vertical="center"/>
    </xf>
    <xf numFmtId="166" fontId="1" fillId="3" borderId="1" xfId="446" applyNumberFormat="1" applyFont="1" applyFill="1" applyBorder="1" applyAlignment="1">
      <alignment vertical="center"/>
    </xf>
    <xf numFmtId="167" fontId="1" fillId="3" borderId="1" xfId="446" applyNumberFormat="1" applyFont="1" applyFill="1" applyBorder="1" applyAlignment="1">
      <alignment horizontal="left" vertical="center"/>
    </xf>
    <xf numFmtId="0" fontId="39" fillId="0" borderId="10" xfId="1" applyFont="1" applyFill="1" applyBorder="1" applyAlignment="1">
      <alignment vertical="center" wrapText="1"/>
    </xf>
    <xf numFmtId="0" fontId="39" fillId="0" borderId="0" xfId="1" applyFont="1" applyFill="1" applyBorder="1" applyAlignment="1">
      <alignment vertical="center" wrapText="1"/>
    </xf>
    <xf numFmtId="0" fontId="80" fillId="3" borderId="1" xfId="339" applyFont="1" applyFill="1" applyBorder="1" applyAlignment="1">
      <alignment horizontal="left" vertical="center" wrapText="1"/>
    </xf>
    <xf numFmtId="0" fontId="60" fillId="2" borderId="3" xfId="0" applyFont="1" applyFill="1" applyBorder="1" applyAlignment="1">
      <alignment horizontal="center" vertical="center"/>
    </xf>
    <xf numFmtId="0" fontId="60" fillId="2" borderId="5" xfId="0" applyFont="1" applyFill="1" applyBorder="1" applyAlignment="1">
      <alignment horizontal="center" vertical="center"/>
    </xf>
    <xf numFmtId="0" fontId="88" fillId="2" borderId="3" xfId="44"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25" fillId="3" borderId="7" xfId="4" applyFont="1" applyFill="1" applyBorder="1" applyAlignment="1">
      <alignment horizontal="center" vertical="center"/>
    </xf>
    <xf numFmtId="0" fontId="48" fillId="2" borderId="3" xfId="0" applyFont="1" applyFill="1" applyBorder="1" applyAlignment="1">
      <alignment vertical="center" wrapText="1"/>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3" fillId="3" borderId="3" xfId="0" applyFont="1"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35" fillId="3" borderId="1" xfId="1" applyFill="1" applyBorder="1" applyAlignment="1">
      <alignment horizontal="center" vertical="center"/>
    </xf>
    <xf numFmtId="0" fontId="39" fillId="3" borderId="1" xfId="1" applyFont="1" applyFill="1" applyBorder="1" applyAlignment="1">
      <alignment horizontal="center" vertical="center"/>
    </xf>
    <xf numFmtId="0" fontId="48" fillId="0" borderId="3"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44" fillId="2" borderId="3"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35" fillId="3" borderId="11" xfId="1" applyFill="1" applyBorder="1" applyAlignment="1">
      <alignment horizontal="center" vertical="center" wrapText="1"/>
    </xf>
    <xf numFmtId="0" fontId="29" fillId="3" borderId="7" xfId="0" applyFont="1" applyFill="1" applyBorder="1" applyAlignment="1">
      <alignment horizontal="center" vertical="center" wrapText="1"/>
    </xf>
    <xf numFmtId="0" fontId="35" fillId="3" borderId="13" xfId="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0" fillId="0" borderId="7" xfId="0" applyBorder="1" applyAlignment="1">
      <alignment horizontal="center" vertical="center" wrapText="1"/>
    </xf>
    <xf numFmtId="0" fontId="30"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25" fillId="2"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 xfId="0" applyFill="1" applyBorder="1" applyAlignment="1">
      <alignment horizontal="center" vertical="center"/>
    </xf>
    <xf numFmtId="0" fontId="30" fillId="3" borderId="13"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8" xfId="0" applyFont="1" applyFill="1" applyBorder="1" applyAlignment="1">
      <alignment horizontal="center" vertical="center"/>
    </xf>
    <xf numFmtId="0" fontId="57" fillId="3" borderId="1" xfId="0" applyFont="1" applyFill="1" applyBorder="1" applyAlignment="1">
      <alignment horizontal="center" vertical="center"/>
    </xf>
    <xf numFmtId="0" fontId="60" fillId="3" borderId="1" xfId="0" applyFont="1" applyFill="1" applyBorder="1" applyAlignment="1">
      <alignment horizontal="left" vertical="center" wrapText="1"/>
    </xf>
    <xf numFmtId="0" fontId="60" fillId="3" borderId="1" xfId="0" applyFont="1" applyFill="1" applyBorder="1" applyAlignment="1">
      <alignment horizontal="center" vertical="center" wrapText="1"/>
    </xf>
    <xf numFmtId="0" fontId="58"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0" fillId="3" borderId="11" xfId="0" applyFont="1" applyFill="1" applyBorder="1" applyAlignment="1">
      <alignment vertical="center" wrapText="1"/>
    </xf>
    <xf numFmtId="0" fontId="0" fillId="3" borderId="7" xfId="0" applyFill="1" applyBorder="1" applyAlignment="1">
      <alignment vertical="center" wrapText="1"/>
    </xf>
    <xf numFmtId="0" fontId="57" fillId="3" borderId="1" xfId="0" applyFont="1" applyFill="1" applyBorder="1" applyAlignment="1">
      <alignment horizontal="center" vertical="center" wrapText="1"/>
    </xf>
    <xf numFmtId="0" fontId="36" fillId="0" borderId="16" xfId="0" applyFont="1" applyFill="1" applyBorder="1" applyAlignment="1">
      <alignment horizontal="justify" vertical="top" wrapText="1"/>
    </xf>
    <xf numFmtId="0" fontId="46" fillId="2" borderId="14" xfId="2" applyFont="1" applyFill="1" applyBorder="1" applyAlignment="1">
      <alignment horizontal="left" vertical="center"/>
    </xf>
    <xf numFmtId="0" fontId="46" fillId="2" borderId="2" xfId="2" applyFont="1" applyFill="1" applyBorder="1" applyAlignment="1">
      <alignment horizontal="left" vertical="center"/>
    </xf>
    <xf numFmtId="3" fontId="42" fillId="2" borderId="2" xfId="2" applyNumberFormat="1" applyFont="1" applyFill="1" applyBorder="1" applyAlignment="1">
      <alignment horizontal="center" vertical="center"/>
    </xf>
    <xf numFmtId="0" fontId="25" fillId="3" borderId="11" xfId="4" applyFont="1" applyFill="1" applyBorder="1" applyAlignment="1">
      <alignment horizontal="center" vertical="center"/>
    </xf>
    <xf numFmtId="0" fontId="25" fillId="3" borderId="9" xfId="4" applyFont="1" applyFill="1" applyBorder="1" applyAlignment="1">
      <alignment horizontal="center" vertical="center"/>
    </xf>
    <xf numFmtId="0" fontId="58" fillId="4" borderId="0"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87" fillId="4" borderId="3" xfId="220" applyFont="1" applyFill="1" applyBorder="1" applyAlignment="1">
      <alignment horizontal="center" vertical="center" wrapText="1"/>
    </xf>
    <xf numFmtId="0" fontId="87" fillId="4" borderId="4" xfId="220" applyFont="1" applyFill="1" applyBorder="1" applyAlignment="1">
      <alignment horizontal="center" vertical="center" wrapText="1"/>
    </xf>
    <xf numFmtId="0" fontId="87" fillId="4" borderId="5" xfId="220" applyFont="1" applyFill="1" applyBorder="1" applyAlignment="1">
      <alignment horizontal="center" vertical="center" wrapText="1"/>
    </xf>
    <xf numFmtId="0" fontId="25" fillId="3" borderId="3"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59" fillId="2" borderId="14" xfId="0" applyFont="1" applyFill="1" applyBorder="1" applyAlignment="1">
      <alignment horizontal="left" vertical="center"/>
    </xf>
    <xf numFmtId="0" fontId="59" fillId="2" borderId="2" xfId="0" applyFont="1" applyFill="1" applyBorder="1" applyAlignment="1">
      <alignment horizontal="left" vertical="center"/>
    </xf>
    <xf numFmtId="0" fontId="61" fillId="2" borderId="1" xfId="0" applyFont="1" applyFill="1" applyBorder="1" applyAlignment="1">
      <alignment horizontal="center" vertical="center" wrapText="1"/>
    </xf>
    <xf numFmtId="0" fontId="80" fillId="3" borderId="1" xfId="7" applyFont="1" applyFill="1" applyBorder="1" applyAlignment="1">
      <alignment horizontal="left" vertical="center" wrapText="1"/>
    </xf>
    <xf numFmtId="0" fontId="80" fillId="3" borderId="1" xfId="44" applyFont="1" applyFill="1" applyBorder="1" applyAlignment="1">
      <alignment horizontal="left" vertical="center" wrapText="1"/>
    </xf>
    <xf numFmtId="0" fontId="57" fillId="3" borderId="3" xfId="0" applyFont="1" applyFill="1" applyBorder="1" applyAlignment="1">
      <alignment vertical="center" wrapText="1"/>
    </xf>
    <xf numFmtId="0" fontId="57" fillId="3" borderId="4" xfId="0" applyFont="1" applyFill="1" applyBorder="1" applyAlignment="1">
      <alignment vertical="center" wrapText="1"/>
    </xf>
    <xf numFmtId="0" fontId="57" fillId="3" borderId="5" xfId="0" applyFont="1" applyFill="1" applyBorder="1" applyAlignment="1">
      <alignment vertical="center" wrapText="1"/>
    </xf>
    <xf numFmtId="0" fontId="60" fillId="3" borderId="3" xfId="7"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60" fillId="0" borderId="3" xfId="2" applyFont="1" applyFill="1" applyBorder="1" applyAlignment="1">
      <alignment horizontal="left" vertical="center"/>
    </xf>
    <xf numFmtId="0" fontId="60" fillId="0" borderId="4" xfId="2" applyFont="1" applyFill="1" applyBorder="1" applyAlignment="1">
      <alignment horizontal="left" vertical="center"/>
    </xf>
    <xf numFmtId="0" fontId="60" fillId="0" borderId="5" xfId="2" applyFont="1" applyFill="1" applyBorder="1" applyAlignment="1">
      <alignment horizontal="left" vertical="center"/>
    </xf>
    <xf numFmtId="0" fontId="61" fillId="2" borderId="3"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80" fillId="3" borderId="1" xfId="0" applyFont="1" applyFill="1" applyBorder="1" applyAlignment="1">
      <alignment horizontal="left" vertical="center" wrapText="1"/>
    </xf>
    <xf numFmtId="0" fontId="60" fillId="0" borderId="14" xfId="2" applyFont="1" applyFill="1" applyBorder="1" applyAlignment="1">
      <alignment horizontal="left" vertical="center"/>
    </xf>
    <xf numFmtId="0" fontId="60" fillId="0" borderId="2" xfId="2" applyFont="1" applyFill="1" applyBorder="1" applyAlignment="1">
      <alignment horizontal="left" vertical="center"/>
    </xf>
    <xf numFmtId="0" fontId="60" fillId="0" borderId="8" xfId="2" applyFont="1" applyFill="1" applyBorder="1" applyAlignment="1">
      <alignment horizontal="left" vertical="center"/>
    </xf>
    <xf numFmtId="0" fontId="47" fillId="2" borderId="3" xfId="0" applyFont="1" applyFill="1" applyBorder="1" applyAlignment="1">
      <alignment vertical="center" wrapText="1"/>
    </xf>
    <xf numFmtId="0" fontId="27"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80" fillId="3" borderId="3" xfId="0" applyFont="1" applyFill="1" applyBorder="1" applyAlignment="1">
      <alignment horizontal="left" vertical="center" wrapText="1"/>
    </xf>
    <xf numFmtId="0" fontId="80" fillId="3" borderId="5" xfId="0" applyFont="1" applyFill="1" applyBorder="1" applyAlignment="1">
      <alignment horizontal="left" vertical="center" wrapText="1"/>
    </xf>
    <xf numFmtId="0" fontId="70" fillId="4" borderId="3" xfId="0" applyFont="1" applyFill="1" applyBorder="1" applyAlignment="1">
      <alignment horizontal="center" vertical="center" wrapText="1"/>
    </xf>
    <xf numFmtId="0" fontId="70" fillId="4" borderId="4" xfId="0" applyFont="1" applyFill="1" applyBorder="1" applyAlignment="1">
      <alignment horizontal="center" vertical="center" wrapText="1"/>
    </xf>
    <xf numFmtId="0" fontId="70" fillId="4" borderId="5" xfId="0" applyFont="1" applyFill="1" applyBorder="1" applyAlignment="1">
      <alignment horizontal="center" vertical="center" wrapText="1"/>
    </xf>
    <xf numFmtId="0" fontId="25" fillId="2" borderId="3" xfId="0" applyFont="1" applyFill="1" applyBorder="1" applyAlignment="1">
      <alignment vertical="center" wrapText="1"/>
    </xf>
    <xf numFmtId="0" fontId="25" fillId="0" borderId="4" xfId="0" applyFont="1" applyBorder="1" applyAlignment="1">
      <alignment vertical="center" wrapText="1"/>
    </xf>
    <xf numFmtId="0" fontId="36" fillId="0" borderId="16" xfId="0" applyFont="1" applyFill="1" applyBorder="1" applyAlignment="1">
      <alignment horizontal="left" vertical="top" wrapText="1"/>
    </xf>
    <xf numFmtId="0" fontId="58" fillId="2" borderId="4" xfId="0" applyFont="1" applyFill="1" applyBorder="1" applyAlignment="1">
      <alignment vertical="center" wrapText="1"/>
    </xf>
    <xf numFmtId="0" fontId="58" fillId="4" borderId="0" xfId="0" applyFont="1" applyFill="1" applyBorder="1" applyAlignment="1">
      <alignment horizontal="left" wrapText="1"/>
    </xf>
    <xf numFmtId="0" fontId="60" fillId="0" borderId="1" xfId="7" applyFont="1" applyFill="1" applyBorder="1" applyAlignment="1">
      <alignment horizontal="left" vertical="center" wrapText="1"/>
    </xf>
    <xf numFmtId="0" fontId="60" fillId="3" borderId="1" xfId="44" applyFont="1" applyFill="1" applyBorder="1" applyAlignment="1">
      <alignment horizontal="left" vertical="center" wrapText="1"/>
    </xf>
    <xf numFmtId="0" fontId="60" fillId="3" borderId="3" xfId="44" applyFont="1" applyFill="1" applyBorder="1" applyAlignment="1">
      <alignment vertical="center" wrapText="1"/>
    </xf>
    <xf numFmtId="0" fontId="61" fillId="3" borderId="3" xfId="0" applyFont="1" applyFill="1" applyBorder="1" applyAlignment="1">
      <alignment horizontal="left" vertical="center" wrapText="1"/>
    </xf>
    <xf numFmtId="0" fontId="61" fillId="3" borderId="4" xfId="0" applyFont="1" applyFill="1" applyBorder="1" applyAlignment="1">
      <alignment horizontal="left" vertical="center" wrapText="1"/>
    </xf>
    <xf numFmtId="0" fontId="61" fillId="3" borderId="5" xfId="0" applyFont="1" applyFill="1" applyBorder="1" applyAlignment="1">
      <alignment horizontal="left" vertical="center" wrapText="1"/>
    </xf>
    <xf numFmtId="0" fontId="57" fillId="3" borderId="11" xfId="0" applyFont="1" applyFill="1" applyBorder="1" applyAlignment="1">
      <alignment horizontal="center" vertical="center" wrapText="1"/>
    </xf>
    <xf numFmtId="0" fontId="57" fillId="3" borderId="9" xfId="0" applyFont="1" applyFill="1" applyBorder="1" applyAlignment="1">
      <alignment horizontal="center" vertical="center" wrapText="1"/>
    </xf>
    <xf numFmtId="0" fontId="60" fillId="3" borderId="7" xfId="0" applyFont="1" applyFill="1" applyBorder="1" applyAlignment="1">
      <alignment vertical="center" wrapText="1"/>
    </xf>
    <xf numFmtId="0" fontId="60" fillId="3" borderId="9" xfId="0" applyFont="1" applyFill="1" applyBorder="1" applyAlignment="1">
      <alignment vertical="center" wrapText="1"/>
    </xf>
    <xf numFmtId="0" fontId="57" fillId="8" borderId="1" xfId="0" applyFont="1" applyFill="1" applyBorder="1" applyAlignment="1">
      <alignment horizontal="center" vertical="center"/>
    </xf>
    <xf numFmtId="0" fontId="11" fillId="3" borderId="11" xfId="0" applyFont="1" applyFill="1" applyBorder="1" applyAlignment="1">
      <alignment horizontal="center" vertical="center" wrapText="1"/>
    </xf>
    <xf numFmtId="0" fontId="0" fillId="3" borderId="7" xfId="0" applyFill="1" applyBorder="1" applyAlignment="1">
      <alignment horizontal="center" vertical="center" wrapText="1"/>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60" fillId="3" borderId="3" xfId="44" applyFont="1" applyFill="1" applyBorder="1" applyAlignment="1">
      <alignment horizontal="left" vertical="center" wrapText="1"/>
    </xf>
    <xf numFmtId="0" fontId="60" fillId="3" borderId="4" xfId="44" applyFont="1" applyFill="1" applyBorder="1" applyAlignment="1">
      <alignment horizontal="left" vertical="center" wrapText="1"/>
    </xf>
    <xf numFmtId="0" fontId="60" fillId="3" borderId="5" xfId="44" applyFont="1" applyFill="1" applyBorder="1" applyAlignment="1">
      <alignment horizontal="left" vertical="center" wrapText="1"/>
    </xf>
  </cellXfs>
  <cellStyles count="1149">
    <cellStyle name="Hipervínculo" xfId="1" builtinId="8"/>
    <cellStyle name="Millares" xfId="11" builtinId="3"/>
    <cellStyle name="Millares [0] 2" xfId="3"/>
    <cellStyle name="Millares [0] 2 10" xfId="931"/>
    <cellStyle name="Millares [0] 2 2" xfId="24"/>
    <cellStyle name="Millares [0] 2 2 2" xfId="96"/>
    <cellStyle name="Millares [0] 2 2 2 2" xfId="319"/>
    <cellStyle name="Millares [0] 2 2 2 2 2" xfId="783"/>
    <cellStyle name="Millares [0] 2 2 2 3" xfId="560"/>
    <cellStyle name="Millares [0] 2 2 2 4" xfId="1024"/>
    <cellStyle name="Millares [0] 2 2 3" xfId="170"/>
    <cellStyle name="Millares [0] 2 2 3 2" xfId="393"/>
    <cellStyle name="Millares [0] 2 2 3 2 2" xfId="857"/>
    <cellStyle name="Millares [0] 2 2 3 3" xfId="634"/>
    <cellStyle name="Millares [0] 2 2 3 4" xfId="1098"/>
    <cellStyle name="Millares [0] 2 2 4" xfId="247"/>
    <cellStyle name="Millares [0] 2 2 4 2" xfId="711"/>
    <cellStyle name="Millares [0] 2 2 5" xfId="488"/>
    <cellStyle name="Millares [0] 2 2 6" xfId="952"/>
    <cellStyle name="Millares [0] 2 3" xfId="14"/>
    <cellStyle name="Millares [0] 2 3 2" xfId="86"/>
    <cellStyle name="Millares [0] 2 3 2 2" xfId="309"/>
    <cellStyle name="Millares [0] 2 3 2 2 2" xfId="773"/>
    <cellStyle name="Millares [0] 2 3 2 3" xfId="550"/>
    <cellStyle name="Millares [0] 2 3 2 4" xfId="1014"/>
    <cellStyle name="Millares [0] 2 3 3" xfId="160"/>
    <cellStyle name="Millares [0] 2 3 3 2" xfId="383"/>
    <cellStyle name="Millares [0] 2 3 3 2 2" xfId="847"/>
    <cellStyle name="Millares [0] 2 3 3 3" xfId="624"/>
    <cellStyle name="Millares [0] 2 3 3 4" xfId="1088"/>
    <cellStyle name="Millares [0] 2 3 4" xfId="237"/>
    <cellStyle name="Millares [0] 2 3 4 2" xfId="701"/>
    <cellStyle name="Millares [0] 2 3 5" xfId="478"/>
    <cellStyle name="Millares [0] 2 3 6" xfId="942"/>
    <cellStyle name="Millares [0] 2 4" xfId="40"/>
    <cellStyle name="Millares [0] 2 4 2" xfId="112"/>
    <cellStyle name="Millares [0] 2 4 2 2" xfId="335"/>
    <cellStyle name="Millares [0] 2 4 2 2 2" xfId="799"/>
    <cellStyle name="Millares [0] 2 4 2 3" xfId="576"/>
    <cellStyle name="Millares [0] 2 4 2 4" xfId="1040"/>
    <cellStyle name="Millares [0] 2 4 3" xfId="186"/>
    <cellStyle name="Millares [0] 2 4 3 2" xfId="409"/>
    <cellStyle name="Millares [0] 2 4 3 2 2" xfId="873"/>
    <cellStyle name="Millares [0] 2 4 3 3" xfId="650"/>
    <cellStyle name="Millares [0] 2 4 3 4" xfId="1114"/>
    <cellStyle name="Millares [0] 2 4 4" xfId="263"/>
    <cellStyle name="Millares [0] 2 4 4 2" xfId="727"/>
    <cellStyle name="Millares [0] 2 4 5" xfId="504"/>
    <cellStyle name="Millares [0] 2 4 6" xfId="968"/>
    <cellStyle name="Millares [0] 2 5" xfId="60"/>
    <cellStyle name="Millares [0] 2 5 2" xfId="132"/>
    <cellStyle name="Millares [0] 2 5 2 2" xfId="355"/>
    <cellStyle name="Millares [0] 2 5 2 2 2" xfId="819"/>
    <cellStyle name="Millares [0] 2 5 2 3" xfId="596"/>
    <cellStyle name="Millares [0] 2 5 2 4" xfId="1060"/>
    <cellStyle name="Millares [0] 2 5 3" xfId="206"/>
    <cellStyle name="Millares [0] 2 5 3 2" xfId="429"/>
    <cellStyle name="Millares [0] 2 5 3 2 2" xfId="893"/>
    <cellStyle name="Millares [0] 2 5 3 3" xfId="670"/>
    <cellStyle name="Millares [0] 2 5 3 4" xfId="1134"/>
    <cellStyle name="Millares [0] 2 5 4" xfId="283"/>
    <cellStyle name="Millares [0] 2 5 4 2" xfId="747"/>
    <cellStyle name="Millares [0] 2 5 5" xfId="524"/>
    <cellStyle name="Millares [0] 2 5 6" xfId="988"/>
    <cellStyle name="Millares [0] 2 6" xfId="75"/>
    <cellStyle name="Millares [0] 2 6 2" xfId="298"/>
    <cellStyle name="Millares [0] 2 6 2 2" xfId="762"/>
    <cellStyle name="Millares [0] 2 6 3" xfId="539"/>
    <cellStyle name="Millares [0] 2 6 4" xfId="1003"/>
    <cellStyle name="Millares [0] 2 7" xfId="149"/>
    <cellStyle name="Millares [0] 2 7 2" xfId="372"/>
    <cellStyle name="Millares [0] 2 7 2 2" xfId="836"/>
    <cellStyle name="Millares [0] 2 7 3" xfId="613"/>
    <cellStyle name="Millares [0] 2 7 4" xfId="1077"/>
    <cellStyle name="Millares [0] 2 8" xfId="222"/>
    <cellStyle name="Millares [0] 2 8 2" xfId="686"/>
    <cellStyle name="Millares [0] 2 9" xfId="467"/>
    <cellStyle name="Millares [0] 3" xfId="6"/>
    <cellStyle name="Millares [0] 3 10" xfId="934"/>
    <cellStyle name="Millares [0] 3 2" xfId="27"/>
    <cellStyle name="Millares [0] 3 2 2" xfId="99"/>
    <cellStyle name="Millares [0] 3 2 2 2" xfId="322"/>
    <cellStyle name="Millares [0] 3 2 2 2 2" xfId="786"/>
    <cellStyle name="Millares [0] 3 2 2 3" xfId="563"/>
    <cellStyle name="Millares [0] 3 2 2 4" xfId="1027"/>
    <cellStyle name="Millares [0] 3 2 3" xfId="173"/>
    <cellStyle name="Millares [0] 3 2 3 2" xfId="396"/>
    <cellStyle name="Millares [0] 3 2 3 2 2" xfId="860"/>
    <cellStyle name="Millares [0] 3 2 3 3" xfId="637"/>
    <cellStyle name="Millares [0] 3 2 3 4" xfId="1101"/>
    <cellStyle name="Millares [0] 3 2 4" xfId="250"/>
    <cellStyle name="Millares [0] 3 2 4 2" xfId="714"/>
    <cellStyle name="Millares [0] 3 2 5" xfId="491"/>
    <cellStyle name="Millares [0] 3 2 6" xfId="955"/>
    <cellStyle name="Millares [0] 3 3" xfId="17"/>
    <cellStyle name="Millares [0] 3 3 2" xfId="89"/>
    <cellStyle name="Millares [0] 3 3 2 2" xfId="312"/>
    <cellStyle name="Millares [0] 3 3 2 2 2" xfId="776"/>
    <cellStyle name="Millares [0] 3 3 2 3" xfId="553"/>
    <cellStyle name="Millares [0] 3 3 2 4" xfId="1017"/>
    <cellStyle name="Millares [0] 3 3 3" xfId="163"/>
    <cellStyle name="Millares [0] 3 3 3 2" xfId="386"/>
    <cellStyle name="Millares [0] 3 3 3 2 2" xfId="850"/>
    <cellStyle name="Millares [0] 3 3 3 3" xfId="627"/>
    <cellStyle name="Millares [0] 3 3 3 4" xfId="1091"/>
    <cellStyle name="Millares [0] 3 3 4" xfId="240"/>
    <cellStyle name="Millares [0] 3 3 4 2" xfId="704"/>
    <cellStyle name="Millares [0] 3 3 5" xfId="481"/>
    <cellStyle name="Millares [0] 3 3 6" xfId="945"/>
    <cellStyle name="Millares [0] 3 4" xfId="43"/>
    <cellStyle name="Millares [0] 3 4 2" xfId="115"/>
    <cellStyle name="Millares [0] 3 4 2 2" xfId="338"/>
    <cellStyle name="Millares [0] 3 4 2 2 2" xfId="802"/>
    <cellStyle name="Millares [0] 3 4 2 3" xfId="579"/>
    <cellStyle name="Millares [0] 3 4 2 4" xfId="1043"/>
    <cellStyle name="Millares [0] 3 4 3" xfId="189"/>
    <cellStyle name="Millares [0] 3 4 3 2" xfId="412"/>
    <cellStyle name="Millares [0] 3 4 3 2 2" xfId="876"/>
    <cellStyle name="Millares [0] 3 4 3 3" xfId="653"/>
    <cellStyle name="Millares [0] 3 4 3 4" xfId="1117"/>
    <cellStyle name="Millares [0] 3 4 4" xfId="266"/>
    <cellStyle name="Millares [0] 3 4 4 2" xfId="730"/>
    <cellStyle name="Millares [0] 3 4 5" xfId="507"/>
    <cellStyle name="Millares [0] 3 4 6" xfId="971"/>
    <cellStyle name="Millares [0] 3 5" xfId="63"/>
    <cellStyle name="Millares [0] 3 5 2" xfId="135"/>
    <cellStyle name="Millares [0] 3 5 2 2" xfId="358"/>
    <cellStyle name="Millares [0] 3 5 2 2 2" xfId="822"/>
    <cellStyle name="Millares [0] 3 5 2 3" xfId="599"/>
    <cellStyle name="Millares [0] 3 5 2 4" xfId="1063"/>
    <cellStyle name="Millares [0] 3 5 3" xfId="209"/>
    <cellStyle name="Millares [0] 3 5 3 2" xfId="432"/>
    <cellStyle name="Millares [0] 3 5 3 2 2" xfId="896"/>
    <cellStyle name="Millares [0] 3 5 3 3" xfId="673"/>
    <cellStyle name="Millares [0] 3 5 3 4" xfId="1137"/>
    <cellStyle name="Millares [0] 3 5 4" xfId="286"/>
    <cellStyle name="Millares [0] 3 5 4 2" xfId="750"/>
    <cellStyle name="Millares [0] 3 5 5" xfId="527"/>
    <cellStyle name="Millares [0] 3 5 6" xfId="991"/>
    <cellStyle name="Millares [0] 3 6" xfId="78"/>
    <cellStyle name="Millares [0] 3 6 2" xfId="301"/>
    <cellStyle name="Millares [0] 3 6 2 2" xfId="765"/>
    <cellStyle name="Millares [0] 3 6 3" xfId="542"/>
    <cellStyle name="Millares [0] 3 6 4" xfId="1006"/>
    <cellStyle name="Millares [0] 3 7" xfId="152"/>
    <cellStyle name="Millares [0] 3 7 2" xfId="375"/>
    <cellStyle name="Millares [0] 3 7 2 2" xfId="839"/>
    <cellStyle name="Millares [0] 3 7 3" xfId="616"/>
    <cellStyle name="Millares [0] 3 7 4" xfId="1080"/>
    <cellStyle name="Millares [0] 3 8" xfId="225"/>
    <cellStyle name="Millares [0] 3 8 2" xfId="689"/>
    <cellStyle name="Millares [0] 3 9" xfId="470"/>
    <cellStyle name="Millares [0] 4" xfId="9"/>
    <cellStyle name="Millares [0] 4 10" xfId="937"/>
    <cellStyle name="Millares [0] 4 2" xfId="30"/>
    <cellStyle name="Millares [0] 4 2 2" xfId="102"/>
    <cellStyle name="Millares [0] 4 2 2 2" xfId="325"/>
    <cellStyle name="Millares [0] 4 2 2 2 2" xfId="789"/>
    <cellStyle name="Millares [0] 4 2 2 3" xfId="566"/>
    <cellStyle name="Millares [0] 4 2 2 4" xfId="1030"/>
    <cellStyle name="Millares [0] 4 2 3" xfId="176"/>
    <cellStyle name="Millares [0] 4 2 3 2" xfId="399"/>
    <cellStyle name="Millares [0] 4 2 3 2 2" xfId="863"/>
    <cellStyle name="Millares [0] 4 2 3 3" xfId="640"/>
    <cellStyle name="Millares [0] 4 2 3 4" xfId="1104"/>
    <cellStyle name="Millares [0] 4 2 4" xfId="253"/>
    <cellStyle name="Millares [0] 4 2 4 2" xfId="717"/>
    <cellStyle name="Millares [0] 4 2 5" xfId="494"/>
    <cellStyle name="Millares [0] 4 2 6" xfId="958"/>
    <cellStyle name="Millares [0] 4 3" xfId="20"/>
    <cellStyle name="Millares [0] 4 3 2" xfId="92"/>
    <cellStyle name="Millares [0] 4 3 2 2" xfId="315"/>
    <cellStyle name="Millares [0] 4 3 2 2 2" xfId="779"/>
    <cellStyle name="Millares [0] 4 3 2 3" xfId="556"/>
    <cellStyle name="Millares [0] 4 3 2 4" xfId="1020"/>
    <cellStyle name="Millares [0] 4 3 3" xfId="166"/>
    <cellStyle name="Millares [0] 4 3 3 2" xfId="389"/>
    <cellStyle name="Millares [0] 4 3 3 2 2" xfId="853"/>
    <cellStyle name="Millares [0] 4 3 3 3" xfId="630"/>
    <cellStyle name="Millares [0] 4 3 3 4" xfId="1094"/>
    <cellStyle name="Millares [0] 4 3 4" xfId="243"/>
    <cellStyle name="Millares [0] 4 3 4 2" xfId="707"/>
    <cellStyle name="Millares [0] 4 3 5" xfId="484"/>
    <cellStyle name="Millares [0] 4 3 6" xfId="948"/>
    <cellStyle name="Millares [0] 4 4" xfId="46"/>
    <cellStyle name="Millares [0] 4 4 2" xfId="118"/>
    <cellStyle name="Millares [0] 4 4 2 2" xfId="341"/>
    <cellStyle name="Millares [0] 4 4 2 2 2" xfId="805"/>
    <cellStyle name="Millares [0] 4 4 2 3" xfId="582"/>
    <cellStyle name="Millares [0] 4 4 2 4" xfId="1046"/>
    <cellStyle name="Millares [0] 4 4 3" xfId="192"/>
    <cellStyle name="Millares [0] 4 4 3 2" xfId="415"/>
    <cellStyle name="Millares [0] 4 4 3 2 2" xfId="879"/>
    <cellStyle name="Millares [0] 4 4 3 3" xfId="656"/>
    <cellStyle name="Millares [0] 4 4 3 4" xfId="1120"/>
    <cellStyle name="Millares [0] 4 4 4" xfId="269"/>
    <cellStyle name="Millares [0] 4 4 4 2" xfId="733"/>
    <cellStyle name="Millares [0] 4 4 5" xfId="510"/>
    <cellStyle name="Millares [0] 4 4 6" xfId="974"/>
    <cellStyle name="Millares [0] 4 5" xfId="66"/>
    <cellStyle name="Millares [0] 4 5 2" xfId="138"/>
    <cellStyle name="Millares [0] 4 5 2 2" xfId="361"/>
    <cellStyle name="Millares [0] 4 5 2 2 2" xfId="825"/>
    <cellStyle name="Millares [0] 4 5 2 3" xfId="602"/>
    <cellStyle name="Millares [0] 4 5 2 4" xfId="1066"/>
    <cellStyle name="Millares [0] 4 5 3" xfId="212"/>
    <cellStyle name="Millares [0] 4 5 3 2" xfId="435"/>
    <cellStyle name="Millares [0] 4 5 3 2 2" xfId="899"/>
    <cellStyle name="Millares [0] 4 5 3 3" xfId="676"/>
    <cellStyle name="Millares [0] 4 5 3 4" xfId="1140"/>
    <cellStyle name="Millares [0] 4 5 4" xfId="289"/>
    <cellStyle name="Millares [0] 4 5 4 2" xfId="753"/>
    <cellStyle name="Millares [0] 4 5 5" xfId="530"/>
    <cellStyle name="Millares [0] 4 5 6" xfId="994"/>
    <cellStyle name="Millares [0] 4 6" xfId="81"/>
    <cellStyle name="Millares [0] 4 6 2" xfId="304"/>
    <cellStyle name="Millares [0] 4 6 2 2" xfId="768"/>
    <cellStyle name="Millares [0] 4 6 3" xfId="545"/>
    <cellStyle name="Millares [0] 4 6 4" xfId="1009"/>
    <cellStyle name="Millares [0] 4 7" xfId="155"/>
    <cellStyle name="Millares [0] 4 7 2" xfId="378"/>
    <cellStyle name="Millares [0] 4 7 2 2" xfId="842"/>
    <cellStyle name="Millares [0] 4 7 3" xfId="619"/>
    <cellStyle name="Millares [0] 4 7 4" xfId="1083"/>
    <cellStyle name="Millares [0] 4 8" xfId="228"/>
    <cellStyle name="Millares [0] 4 8 2" xfId="692"/>
    <cellStyle name="Millares [0] 4 9" xfId="473"/>
    <cellStyle name="Millares 10" xfId="49"/>
    <cellStyle name="Millares 10 2" xfId="121"/>
    <cellStyle name="Millares 10 2 2" xfId="344"/>
    <cellStyle name="Millares 10 2 2 2" xfId="808"/>
    <cellStyle name="Millares 10 2 3" xfId="585"/>
    <cellStyle name="Millares 10 2 4" xfId="1049"/>
    <cellStyle name="Millares 10 3" xfId="195"/>
    <cellStyle name="Millares 10 3 2" xfId="418"/>
    <cellStyle name="Millares 10 3 2 2" xfId="882"/>
    <cellStyle name="Millares 10 3 3" xfId="659"/>
    <cellStyle name="Millares 10 3 4" xfId="1123"/>
    <cellStyle name="Millares 10 4" xfId="272"/>
    <cellStyle name="Millares 10 4 2" xfId="736"/>
    <cellStyle name="Millares 10 5" xfId="513"/>
    <cellStyle name="Millares 10 6" xfId="977"/>
    <cellStyle name="Millares 11" xfId="50"/>
    <cellStyle name="Millares 11 2" xfId="122"/>
    <cellStyle name="Millares 11 2 2" xfId="345"/>
    <cellStyle name="Millares 11 2 2 2" xfId="809"/>
    <cellStyle name="Millares 11 2 3" xfId="586"/>
    <cellStyle name="Millares 11 2 4" xfId="1050"/>
    <cellStyle name="Millares 11 3" xfId="196"/>
    <cellStyle name="Millares 11 3 2" xfId="419"/>
    <cellStyle name="Millares 11 3 2 2" xfId="883"/>
    <cellStyle name="Millares 11 3 3" xfId="660"/>
    <cellStyle name="Millares 11 3 4" xfId="1124"/>
    <cellStyle name="Millares 11 4" xfId="273"/>
    <cellStyle name="Millares 11 4 2" xfId="737"/>
    <cellStyle name="Millares 11 5" xfId="514"/>
    <cellStyle name="Millares 11 6" xfId="978"/>
    <cellStyle name="Millares 12" xfId="51"/>
    <cellStyle name="Millares 12 2" xfId="123"/>
    <cellStyle name="Millares 12 2 2" xfId="346"/>
    <cellStyle name="Millares 12 2 2 2" xfId="810"/>
    <cellStyle name="Millares 12 2 3" xfId="587"/>
    <cellStyle name="Millares 12 2 4" xfId="1051"/>
    <cellStyle name="Millares 12 3" xfId="197"/>
    <cellStyle name="Millares 12 3 2" xfId="420"/>
    <cellStyle name="Millares 12 3 2 2" xfId="884"/>
    <cellStyle name="Millares 12 3 3" xfId="661"/>
    <cellStyle name="Millares 12 3 4" xfId="1125"/>
    <cellStyle name="Millares 12 4" xfId="274"/>
    <cellStyle name="Millares 12 4 2" xfId="738"/>
    <cellStyle name="Millares 12 5" xfId="515"/>
    <cellStyle name="Millares 12 6" xfId="979"/>
    <cellStyle name="Millares 13" xfId="52"/>
    <cellStyle name="Millares 13 2" xfId="124"/>
    <cellStyle name="Millares 13 2 2" xfId="347"/>
    <cellStyle name="Millares 13 2 2 2" xfId="811"/>
    <cellStyle name="Millares 13 2 3" xfId="588"/>
    <cellStyle name="Millares 13 2 4" xfId="1052"/>
    <cellStyle name="Millares 13 3" xfId="198"/>
    <cellStyle name="Millares 13 3 2" xfId="421"/>
    <cellStyle name="Millares 13 3 2 2" xfId="885"/>
    <cellStyle name="Millares 13 3 3" xfId="662"/>
    <cellStyle name="Millares 13 3 4" xfId="1126"/>
    <cellStyle name="Millares 13 4" xfId="275"/>
    <cellStyle name="Millares 13 4 2" xfId="739"/>
    <cellStyle name="Millares 13 5" xfId="516"/>
    <cellStyle name="Millares 13 6" xfId="980"/>
    <cellStyle name="Millares 14" xfId="53"/>
    <cellStyle name="Millares 14 2" xfId="125"/>
    <cellStyle name="Millares 14 2 2" xfId="348"/>
    <cellStyle name="Millares 14 2 2 2" xfId="812"/>
    <cellStyle name="Millares 14 2 3" xfId="589"/>
    <cellStyle name="Millares 14 2 4" xfId="1053"/>
    <cellStyle name="Millares 14 3" xfId="199"/>
    <cellStyle name="Millares 14 3 2" xfId="422"/>
    <cellStyle name="Millares 14 3 2 2" xfId="886"/>
    <cellStyle name="Millares 14 3 3" xfId="663"/>
    <cellStyle name="Millares 14 3 4" xfId="1127"/>
    <cellStyle name="Millares 14 4" xfId="276"/>
    <cellStyle name="Millares 14 4 2" xfId="740"/>
    <cellStyle name="Millares 14 5" xfId="517"/>
    <cellStyle name="Millares 14 6" xfId="981"/>
    <cellStyle name="Millares 15" xfId="54"/>
    <cellStyle name="Millares 15 2" xfId="126"/>
    <cellStyle name="Millares 15 2 2" xfId="349"/>
    <cellStyle name="Millares 15 2 2 2" xfId="813"/>
    <cellStyle name="Millares 15 2 3" xfId="590"/>
    <cellStyle name="Millares 15 2 4" xfId="1054"/>
    <cellStyle name="Millares 15 3" xfId="200"/>
    <cellStyle name="Millares 15 3 2" xfId="423"/>
    <cellStyle name="Millares 15 3 2 2" xfId="887"/>
    <cellStyle name="Millares 15 3 3" xfId="664"/>
    <cellStyle name="Millares 15 3 4" xfId="1128"/>
    <cellStyle name="Millares 15 4" xfId="277"/>
    <cellStyle name="Millares 15 4 2" xfId="741"/>
    <cellStyle name="Millares 15 5" xfId="518"/>
    <cellStyle name="Millares 15 6" xfId="982"/>
    <cellStyle name="Millares 16" xfId="55"/>
    <cellStyle name="Millares 16 2" xfId="127"/>
    <cellStyle name="Millares 16 2 2" xfId="350"/>
    <cellStyle name="Millares 16 2 2 2" xfId="814"/>
    <cellStyle name="Millares 16 2 3" xfId="591"/>
    <cellStyle name="Millares 16 2 4" xfId="1055"/>
    <cellStyle name="Millares 16 3" xfId="201"/>
    <cellStyle name="Millares 16 3 2" xfId="424"/>
    <cellStyle name="Millares 16 3 2 2" xfId="888"/>
    <cellStyle name="Millares 16 3 3" xfId="665"/>
    <cellStyle name="Millares 16 3 4" xfId="1129"/>
    <cellStyle name="Millares 16 4" xfId="278"/>
    <cellStyle name="Millares 16 4 2" xfId="742"/>
    <cellStyle name="Millares 16 5" xfId="519"/>
    <cellStyle name="Millares 16 6" xfId="983"/>
    <cellStyle name="Millares 17" xfId="56"/>
    <cellStyle name="Millares 17 2" xfId="128"/>
    <cellStyle name="Millares 17 2 2" xfId="351"/>
    <cellStyle name="Millares 17 2 2 2" xfId="815"/>
    <cellStyle name="Millares 17 2 3" xfId="592"/>
    <cellStyle name="Millares 17 2 4" xfId="1056"/>
    <cellStyle name="Millares 17 3" xfId="202"/>
    <cellStyle name="Millares 17 3 2" xfId="425"/>
    <cellStyle name="Millares 17 3 2 2" xfId="889"/>
    <cellStyle name="Millares 17 3 3" xfId="666"/>
    <cellStyle name="Millares 17 3 4" xfId="1130"/>
    <cellStyle name="Millares 17 4" xfId="279"/>
    <cellStyle name="Millares 17 4 2" xfId="743"/>
    <cellStyle name="Millares 17 5" xfId="520"/>
    <cellStyle name="Millares 17 6" xfId="984"/>
    <cellStyle name="Millares 18" xfId="57"/>
    <cellStyle name="Millares 18 2" xfId="129"/>
    <cellStyle name="Millares 18 2 2" xfId="352"/>
    <cellStyle name="Millares 18 2 2 2" xfId="816"/>
    <cellStyle name="Millares 18 2 3" xfId="593"/>
    <cellStyle name="Millares 18 2 4" xfId="1057"/>
    <cellStyle name="Millares 18 3" xfId="203"/>
    <cellStyle name="Millares 18 3 2" xfId="426"/>
    <cellStyle name="Millares 18 3 2 2" xfId="890"/>
    <cellStyle name="Millares 18 3 3" xfId="667"/>
    <cellStyle name="Millares 18 3 4" xfId="1131"/>
    <cellStyle name="Millares 18 4" xfId="280"/>
    <cellStyle name="Millares 18 4 2" xfId="744"/>
    <cellStyle name="Millares 18 5" xfId="521"/>
    <cellStyle name="Millares 18 6" xfId="985"/>
    <cellStyle name="Millares 19" xfId="68"/>
    <cellStyle name="Millares 19 2" xfId="140"/>
    <cellStyle name="Millares 19 2 2" xfId="363"/>
    <cellStyle name="Millares 19 2 2 2" xfId="827"/>
    <cellStyle name="Millares 19 2 3" xfId="604"/>
    <cellStyle name="Millares 19 2 4" xfId="1068"/>
    <cellStyle name="Millares 19 3" xfId="214"/>
    <cellStyle name="Millares 19 3 2" xfId="437"/>
    <cellStyle name="Millares 19 3 2 2" xfId="901"/>
    <cellStyle name="Millares 19 3 3" xfId="678"/>
    <cellStyle name="Millares 19 3 4" xfId="1142"/>
    <cellStyle name="Millares 19 4" xfId="291"/>
    <cellStyle name="Millares 19 4 2" xfId="755"/>
    <cellStyle name="Millares 19 5" xfId="532"/>
    <cellStyle name="Millares 19 6" xfId="996"/>
    <cellStyle name="Millares 2" xfId="32"/>
    <cellStyle name="Millares 2 2" xfId="104"/>
    <cellStyle name="Millares 2 2 2" xfId="327"/>
    <cellStyle name="Millares 2 2 2 2" xfId="791"/>
    <cellStyle name="Millares 2 2 3" xfId="568"/>
    <cellStyle name="Millares 2 2 4" xfId="1032"/>
    <cellStyle name="Millares 2 3" xfId="178"/>
    <cellStyle name="Millares 2 3 2" xfId="401"/>
    <cellStyle name="Millares 2 3 2 2" xfId="865"/>
    <cellStyle name="Millares 2 3 3" xfId="642"/>
    <cellStyle name="Millares 2 3 4" xfId="1106"/>
    <cellStyle name="Millares 2 4" xfId="255"/>
    <cellStyle name="Millares 2 4 2" xfId="719"/>
    <cellStyle name="Millares 2 5" xfId="496"/>
    <cellStyle name="Millares 2 6" xfId="960"/>
    <cellStyle name="Millares 20" xfId="69"/>
    <cellStyle name="Millares 20 2" xfId="141"/>
    <cellStyle name="Millares 20 2 2" xfId="364"/>
    <cellStyle name="Millares 20 2 2 2" xfId="828"/>
    <cellStyle name="Millares 20 2 3" xfId="605"/>
    <cellStyle name="Millares 20 2 4" xfId="1069"/>
    <cellStyle name="Millares 20 3" xfId="215"/>
    <cellStyle name="Millares 20 3 2" xfId="438"/>
    <cellStyle name="Millares 20 3 2 2" xfId="902"/>
    <cellStyle name="Millares 20 3 3" xfId="679"/>
    <cellStyle name="Millares 20 3 4" xfId="1143"/>
    <cellStyle name="Millares 20 4" xfId="292"/>
    <cellStyle name="Millares 20 4 2" xfId="756"/>
    <cellStyle name="Millares 20 5" xfId="533"/>
    <cellStyle name="Millares 20 6" xfId="997"/>
    <cellStyle name="Millares 21" xfId="70"/>
    <cellStyle name="Millares 21 2" xfId="142"/>
    <cellStyle name="Millares 21 2 2" xfId="365"/>
    <cellStyle name="Millares 21 2 2 2" xfId="829"/>
    <cellStyle name="Millares 21 2 3" xfId="606"/>
    <cellStyle name="Millares 21 2 4" xfId="1070"/>
    <cellStyle name="Millares 21 3" xfId="216"/>
    <cellStyle name="Millares 21 3 2" xfId="439"/>
    <cellStyle name="Millares 21 3 2 2" xfId="903"/>
    <cellStyle name="Millares 21 3 3" xfId="680"/>
    <cellStyle name="Millares 21 3 4" xfId="1144"/>
    <cellStyle name="Millares 21 4" xfId="293"/>
    <cellStyle name="Millares 21 4 2" xfId="757"/>
    <cellStyle name="Millares 21 5" xfId="534"/>
    <cellStyle name="Millares 21 6" xfId="998"/>
    <cellStyle name="Millares 22" xfId="71"/>
    <cellStyle name="Millares 22 2" xfId="143"/>
    <cellStyle name="Millares 22 2 2" xfId="366"/>
    <cellStyle name="Millares 22 2 2 2" xfId="830"/>
    <cellStyle name="Millares 22 2 3" xfId="607"/>
    <cellStyle name="Millares 22 2 4" xfId="1071"/>
    <cellStyle name="Millares 22 3" xfId="217"/>
    <cellStyle name="Millares 22 3 2" xfId="440"/>
    <cellStyle name="Millares 22 3 2 2" xfId="904"/>
    <cellStyle name="Millares 22 3 3" xfId="681"/>
    <cellStyle name="Millares 22 3 4" xfId="1145"/>
    <cellStyle name="Millares 22 4" xfId="294"/>
    <cellStyle name="Millares 22 4 2" xfId="758"/>
    <cellStyle name="Millares 22 5" xfId="535"/>
    <cellStyle name="Millares 22 6" xfId="999"/>
    <cellStyle name="Millares 23" xfId="72"/>
    <cellStyle name="Millares 23 2" xfId="144"/>
    <cellStyle name="Millares 23 2 2" xfId="367"/>
    <cellStyle name="Millares 23 2 2 2" xfId="831"/>
    <cellStyle name="Millares 23 2 3" xfId="608"/>
    <cellStyle name="Millares 23 2 4" xfId="1072"/>
    <cellStyle name="Millares 23 3" xfId="218"/>
    <cellStyle name="Millares 23 3 2" xfId="441"/>
    <cellStyle name="Millares 23 3 2 2" xfId="905"/>
    <cellStyle name="Millares 23 3 3" xfId="682"/>
    <cellStyle name="Millares 23 3 4" xfId="1146"/>
    <cellStyle name="Millares 23 4" xfId="295"/>
    <cellStyle name="Millares 23 4 2" xfId="759"/>
    <cellStyle name="Millares 23 5" xfId="536"/>
    <cellStyle name="Millares 23 6" xfId="1000"/>
    <cellStyle name="Millares 24" xfId="83"/>
    <cellStyle name="Millares 24 2" xfId="306"/>
    <cellStyle name="Millares 24 2 2" xfId="770"/>
    <cellStyle name="Millares 24 3" xfId="547"/>
    <cellStyle name="Millares 24 4" xfId="1011"/>
    <cellStyle name="Millares 25" xfId="146"/>
    <cellStyle name="Millares 25 2" xfId="369"/>
    <cellStyle name="Millares 25 2 2" xfId="833"/>
    <cellStyle name="Millares 25 3" xfId="610"/>
    <cellStyle name="Millares 25 4" xfId="1074"/>
    <cellStyle name="Millares 26" xfId="145"/>
    <cellStyle name="Millares 26 2" xfId="368"/>
    <cellStyle name="Millares 26 2 2" xfId="832"/>
    <cellStyle name="Millares 26 3" xfId="609"/>
    <cellStyle name="Millares 26 4" xfId="1073"/>
    <cellStyle name="Millares 27" xfId="157"/>
    <cellStyle name="Millares 27 2" xfId="380"/>
    <cellStyle name="Millares 27 2 2" xfId="844"/>
    <cellStyle name="Millares 27 3" xfId="621"/>
    <cellStyle name="Millares 27 4" xfId="1085"/>
    <cellStyle name="Millares 28" xfId="219"/>
    <cellStyle name="Millares 28 2" xfId="442"/>
    <cellStyle name="Millares 28 2 2" xfId="906"/>
    <cellStyle name="Millares 28 3" xfId="683"/>
    <cellStyle name="Millares 28 4" xfId="1147"/>
    <cellStyle name="Millares 29" xfId="230"/>
    <cellStyle name="Millares 29 2" xfId="694"/>
    <cellStyle name="Millares 3" xfId="22"/>
    <cellStyle name="Millares 3 2" xfId="94"/>
    <cellStyle name="Millares 3 2 2" xfId="317"/>
    <cellStyle name="Millares 3 2 2 2" xfId="781"/>
    <cellStyle name="Millares 3 2 3" xfId="558"/>
    <cellStyle name="Millares 3 2 4" xfId="1022"/>
    <cellStyle name="Millares 3 3" xfId="168"/>
    <cellStyle name="Millares 3 3 2" xfId="391"/>
    <cellStyle name="Millares 3 3 2 2" xfId="855"/>
    <cellStyle name="Millares 3 3 3" xfId="632"/>
    <cellStyle name="Millares 3 3 4" xfId="1096"/>
    <cellStyle name="Millares 3 4" xfId="245"/>
    <cellStyle name="Millares 3 4 2" xfId="709"/>
    <cellStyle name="Millares 3 5" xfId="486"/>
    <cellStyle name="Millares 3 6" xfId="950"/>
    <cellStyle name="Millares 30" xfId="232"/>
    <cellStyle name="Millares 30 2" xfId="696"/>
    <cellStyle name="Millares 31" xfId="234"/>
    <cellStyle name="Millares 31 2" xfId="698"/>
    <cellStyle name="Millares 32" xfId="443"/>
    <cellStyle name="Millares 32 2" xfId="907"/>
    <cellStyle name="Millares 33" xfId="462"/>
    <cellStyle name="Millares 33 2" xfId="926"/>
    <cellStyle name="Millares 34" xfId="444"/>
    <cellStyle name="Millares 34 2" xfId="908"/>
    <cellStyle name="Millares 35" xfId="233"/>
    <cellStyle name="Millares 35 2" xfId="697"/>
    <cellStyle name="Millares 36" xfId="463"/>
    <cellStyle name="Millares 36 2" xfId="927"/>
    <cellStyle name="Millares 37" xfId="457"/>
    <cellStyle name="Millares 37 2" xfId="921"/>
    <cellStyle name="Millares 38" xfId="445"/>
    <cellStyle name="Millares 38 2" xfId="909"/>
    <cellStyle name="Millares 39" xfId="453"/>
    <cellStyle name="Millares 39 2" xfId="917"/>
    <cellStyle name="Millares 4" xfId="33"/>
    <cellStyle name="Millares 4 2" xfId="105"/>
    <cellStyle name="Millares 4 2 2" xfId="328"/>
    <cellStyle name="Millares 4 2 2 2" xfId="792"/>
    <cellStyle name="Millares 4 2 3" xfId="569"/>
    <cellStyle name="Millares 4 2 4" xfId="1033"/>
    <cellStyle name="Millares 4 3" xfId="179"/>
    <cellStyle name="Millares 4 3 2" xfId="402"/>
    <cellStyle name="Millares 4 3 2 2" xfId="866"/>
    <cellStyle name="Millares 4 3 3" xfId="643"/>
    <cellStyle name="Millares 4 3 4" xfId="1107"/>
    <cellStyle name="Millares 4 4" xfId="256"/>
    <cellStyle name="Millares 4 4 2" xfId="720"/>
    <cellStyle name="Millares 4 5" xfId="497"/>
    <cellStyle name="Millares 4 6" xfId="961"/>
    <cellStyle name="Millares 40" xfId="447"/>
    <cellStyle name="Millares 40 2" xfId="911"/>
    <cellStyle name="Millares 41" xfId="451"/>
    <cellStyle name="Millares 41 2" xfId="915"/>
    <cellStyle name="Millares 42" xfId="461"/>
    <cellStyle name="Millares 42 2" xfId="925"/>
    <cellStyle name="Millares 43" xfId="456"/>
    <cellStyle name="Millares 43 2" xfId="920"/>
    <cellStyle name="Millares 44" xfId="455"/>
    <cellStyle name="Millares 44 2" xfId="919"/>
    <cellStyle name="Millares 45" xfId="458"/>
    <cellStyle name="Millares 45 2" xfId="922"/>
    <cellStyle name="Millares 46" xfId="459"/>
    <cellStyle name="Millares 46 2" xfId="923"/>
    <cellStyle name="Millares 47" xfId="450"/>
    <cellStyle name="Millares 47 2" xfId="914"/>
    <cellStyle name="Millares 48" xfId="460"/>
    <cellStyle name="Millares 48 2" xfId="924"/>
    <cellStyle name="Millares 49" xfId="449"/>
    <cellStyle name="Millares 49 2" xfId="913"/>
    <cellStyle name="Millares 5" xfId="34"/>
    <cellStyle name="Millares 5 2" xfId="106"/>
    <cellStyle name="Millares 5 2 2" xfId="329"/>
    <cellStyle name="Millares 5 2 2 2" xfId="793"/>
    <cellStyle name="Millares 5 2 3" xfId="570"/>
    <cellStyle name="Millares 5 2 4" xfId="1034"/>
    <cellStyle name="Millares 5 3" xfId="180"/>
    <cellStyle name="Millares 5 3 2" xfId="403"/>
    <cellStyle name="Millares 5 3 2 2" xfId="867"/>
    <cellStyle name="Millares 5 3 3" xfId="644"/>
    <cellStyle name="Millares 5 3 4" xfId="1108"/>
    <cellStyle name="Millares 5 4" xfId="257"/>
    <cellStyle name="Millares 5 4 2" xfId="721"/>
    <cellStyle name="Millares 5 5" xfId="498"/>
    <cellStyle name="Millares 5 6" xfId="962"/>
    <cellStyle name="Millares 50" xfId="446"/>
    <cellStyle name="Millares 50 2" xfId="910"/>
    <cellStyle name="Millares 51" xfId="448"/>
    <cellStyle name="Millares 51 2" xfId="912"/>
    <cellStyle name="Millares 52" xfId="464"/>
    <cellStyle name="Millares 52 2" xfId="928"/>
    <cellStyle name="Millares 53" xfId="452"/>
    <cellStyle name="Millares 53 2" xfId="916"/>
    <cellStyle name="Millares 54" xfId="454"/>
    <cellStyle name="Millares 54 2" xfId="918"/>
    <cellStyle name="Millares 55" xfId="475"/>
    <cellStyle name="Millares 56" xfId="939"/>
    <cellStyle name="Millares 57" xfId="1148"/>
    <cellStyle name="Millares 6" xfId="35"/>
    <cellStyle name="Millares 6 2" xfId="107"/>
    <cellStyle name="Millares 6 2 2" xfId="330"/>
    <cellStyle name="Millares 6 2 2 2" xfId="794"/>
    <cellStyle name="Millares 6 2 3" xfId="571"/>
    <cellStyle name="Millares 6 2 4" xfId="1035"/>
    <cellStyle name="Millares 6 3" xfId="181"/>
    <cellStyle name="Millares 6 3 2" xfId="404"/>
    <cellStyle name="Millares 6 3 2 2" xfId="868"/>
    <cellStyle name="Millares 6 3 3" xfId="645"/>
    <cellStyle name="Millares 6 3 4" xfId="1109"/>
    <cellStyle name="Millares 6 4" xfId="258"/>
    <cellStyle name="Millares 6 4 2" xfId="722"/>
    <cellStyle name="Millares 6 5" xfId="499"/>
    <cellStyle name="Millares 6 6" xfId="963"/>
    <cellStyle name="Millares 7" xfId="36"/>
    <cellStyle name="Millares 7 2" xfId="108"/>
    <cellStyle name="Millares 7 2 2" xfId="331"/>
    <cellStyle name="Millares 7 2 2 2" xfId="795"/>
    <cellStyle name="Millares 7 2 3" xfId="572"/>
    <cellStyle name="Millares 7 2 4" xfId="1036"/>
    <cellStyle name="Millares 7 3" xfId="182"/>
    <cellStyle name="Millares 7 3 2" xfId="405"/>
    <cellStyle name="Millares 7 3 2 2" xfId="869"/>
    <cellStyle name="Millares 7 3 3" xfId="646"/>
    <cellStyle name="Millares 7 3 4" xfId="1110"/>
    <cellStyle name="Millares 7 4" xfId="259"/>
    <cellStyle name="Millares 7 4 2" xfId="723"/>
    <cellStyle name="Millares 7 5" xfId="500"/>
    <cellStyle name="Millares 7 6" xfId="964"/>
    <cellStyle name="Millares 8" xfId="37"/>
    <cellStyle name="Millares 8 2" xfId="109"/>
    <cellStyle name="Millares 8 2 2" xfId="332"/>
    <cellStyle name="Millares 8 2 2 2" xfId="796"/>
    <cellStyle name="Millares 8 2 3" xfId="573"/>
    <cellStyle name="Millares 8 2 4" xfId="1037"/>
    <cellStyle name="Millares 8 3" xfId="183"/>
    <cellStyle name="Millares 8 3 2" xfId="406"/>
    <cellStyle name="Millares 8 3 2 2" xfId="870"/>
    <cellStyle name="Millares 8 3 3" xfId="647"/>
    <cellStyle name="Millares 8 3 4" xfId="1111"/>
    <cellStyle name="Millares 8 4" xfId="260"/>
    <cellStyle name="Millares 8 4 2" xfId="724"/>
    <cellStyle name="Millares 8 5" xfId="501"/>
    <cellStyle name="Millares 8 6" xfId="965"/>
    <cellStyle name="Millares 9" xfId="48"/>
    <cellStyle name="Millares 9 2" xfId="120"/>
    <cellStyle name="Millares 9 2 2" xfId="343"/>
    <cellStyle name="Millares 9 2 2 2" xfId="807"/>
    <cellStyle name="Millares 9 2 3" xfId="584"/>
    <cellStyle name="Millares 9 2 4" xfId="1048"/>
    <cellStyle name="Millares 9 3" xfId="194"/>
    <cellStyle name="Millares 9 3 2" xfId="417"/>
    <cellStyle name="Millares 9 3 2 2" xfId="881"/>
    <cellStyle name="Millares 9 3 3" xfId="658"/>
    <cellStyle name="Millares 9 3 4" xfId="1122"/>
    <cellStyle name="Millares 9 4" xfId="271"/>
    <cellStyle name="Millares 9 4 2" xfId="735"/>
    <cellStyle name="Millares 9 5" xfId="512"/>
    <cellStyle name="Millares 9 6" xfId="976"/>
    <cellStyle name="Normal" xfId="0" builtinId="0"/>
    <cellStyle name="Normal 10" xfId="220"/>
    <cellStyle name="Normal 10 2" xfId="684"/>
    <cellStyle name="Normal 11" xfId="465"/>
    <cellStyle name="Normal 12" xfId="929"/>
    <cellStyle name="Normal 2" xfId="2"/>
    <cellStyle name="Normal 2 10" xfId="148"/>
    <cellStyle name="Normal 2 10 2" xfId="371"/>
    <cellStyle name="Normal 2 10 2 2" xfId="835"/>
    <cellStyle name="Normal 2 10 3" xfId="612"/>
    <cellStyle name="Normal 2 10 4" xfId="1076"/>
    <cellStyle name="Normal 2 11" xfId="221"/>
    <cellStyle name="Normal 2 11 2" xfId="685"/>
    <cellStyle name="Normal 2 12" xfId="466"/>
    <cellStyle name="Normal 2 13" xfId="930"/>
    <cellStyle name="Normal 2 2" xfId="4"/>
    <cellStyle name="Normal 2 2 10" xfId="932"/>
    <cellStyle name="Normal 2 2 2" xfId="25"/>
    <cellStyle name="Normal 2 2 2 2" xfId="97"/>
    <cellStyle name="Normal 2 2 2 2 2" xfId="320"/>
    <cellStyle name="Normal 2 2 2 2 2 2" xfId="784"/>
    <cellStyle name="Normal 2 2 2 2 3" xfId="561"/>
    <cellStyle name="Normal 2 2 2 2 4" xfId="1025"/>
    <cellStyle name="Normal 2 2 2 3" xfId="171"/>
    <cellStyle name="Normal 2 2 2 3 2" xfId="394"/>
    <cellStyle name="Normal 2 2 2 3 2 2" xfId="858"/>
    <cellStyle name="Normal 2 2 2 3 3" xfId="635"/>
    <cellStyle name="Normal 2 2 2 3 4" xfId="1099"/>
    <cellStyle name="Normal 2 2 2 4" xfId="248"/>
    <cellStyle name="Normal 2 2 2 4 2" xfId="712"/>
    <cellStyle name="Normal 2 2 2 5" xfId="489"/>
    <cellStyle name="Normal 2 2 2 6" xfId="953"/>
    <cellStyle name="Normal 2 2 3" xfId="15"/>
    <cellStyle name="Normal 2 2 3 2" xfId="87"/>
    <cellStyle name="Normal 2 2 3 2 2" xfId="310"/>
    <cellStyle name="Normal 2 2 3 2 2 2" xfId="774"/>
    <cellStyle name="Normal 2 2 3 2 3" xfId="551"/>
    <cellStyle name="Normal 2 2 3 2 4" xfId="1015"/>
    <cellStyle name="Normal 2 2 3 3" xfId="161"/>
    <cellStyle name="Normal 2 2 3 3 2" xfId="384"/>
    <cellStyle name="Normal 2 2 3 3 2 2" xfId="848"/>
    <cellStyle name="Normal 2 2 3 3 3" xfId="625"/>
    <cellStyle name="Normal 2 2 3 3 4" xfId="1089"/>
    <cellStyle name="Normal 2 2 3 4" xfId="238"/>
    <cellStyle name="Normal 2 2 3 4 2" xfId="702"/>
    <cellStyle name="Normal 2 2 3 5" xfId="479"/>
    <cellStyle name="Normal 2 2 3 6" xfId="943"/>
    <cellStyle name="Normal 2 2 4" xfId="41"/>
    <cellStyle name="Normal 2 2 4 2" xfId="113"/>
    <cellStyle name="Normal 2 2 4 2 2" xfId="336"/>
    <cellStyle name="Normal 2 2 4 2 2 2" xfId="800"/>
    <cellStyle name="Normal 2 2 4 2 3" xfId="577"/>
    <cellStyle name="Normal 2 2 4 2 4" xfId="1041"/>
    <cellStyle name="Normal 2 2 4 3" xfId="187"/>
    <cellStyle name="Normal 2 2 4 3 2" xfId="410"/>
    <cellStyle name="Normal 2 2 4 3 2 2" xfId="874"/>
    <cellStyle name="Normal 2 2 4 3 3" xfId="651"/>
    <cellStyle name="Normal 2 2 4 3 4" xfId="1115"/>
    <cellStyle name="Normal 2 2 4 4" xfId="264"/>
    <cellStyle name="Normal 2 2 4 4 2" xfId="728"/>
    <cellStyle name="Normal 2 2 4 5" xfId="505"/>
    <cellStyle name="Normal 2 2 4 6" xfId="969"/>
    <cellStyle name="Normal 2 2 5" xfId="61"/>
    <cellStyle name="Normal 2 2 5 2" xfId="133"/>
    <cellStyle name="Normal 2 2 5 2 2" xfId="356"/>
    <cellStyle name="Normal 2 2 5 2 2 2" xfId="820"/>
    <cellStyle name="Normal 2 2 5 2 3" xfId="597"/>
    <cellStyle name="Normal 2 2 5 2 4" xfId="1061"/>
    <cellStyle name="Normal 2 2 5 3" xfId="207"/>
    <cellStyle name="Normal 2 2 5 3 2" xfId="430"/>
    <cellStyle name="Normal 2 2 5 3 2 2" xfId="894"/>
    <cellStyle name="Normal 2 2 5 3 3" xfId="671"/>
    <cellStyle name="Normal 2 2 5 3 4" xfId="1135"/>
    <cellStyle name="Normal 2 2 5 4" xfId="284"/>
    <cellStyle name="Normal 2 2 5 4 2" xfId="748"/>
    <cellStyle name="Normal 2 2 5 5" xfId="525"/>
    <cellStyle name="Normal 2 2 5 6" xfId="989"/>
    <cellStyle name="Normal 2 2 6" xfId="76"/>
    <cellStyle name="Normal 2 2 6 2" xfId="299"/>
    <cellStyle name="Normal 2 2 6 2 2" xfId="763"/>
    <cellStyle name="Normal 2 2 6 3" xfId="540"/>
    <cellStyle name="Normal 2 2 6 4" xfId="1004"/>
    <cellStyle name="Normal 2 2 7" xfId="150"/>
    <cellStyle name="Normal 2 2 7 2" xfId="373"/>
    <cellStyle name="Normal 2 2 7 2 2" xfId="837"/>
    <cellStyle name="Normal 2 2 7 3" xfId="614"/>
    <cellStyle name="Normal 2 2 7 4" xfId="1078"/>
    <cellStyle name="Normal 2 2 8" xfId="223"/>
    <cellStyle name="Normal 2 2 8 2" xfId="687"/>
    <cellStyle name="Normal 2 2 9" xfId="468"/>
    <cellStyle name="Normal 2 3" xfId="7"/>
    <cellStyle name="Normal 2 3 10" xfId="935"/>
    <cellStyle name="Normal 2 3 2" xfId="28"/>
    <cellStyle name="Normal 2 3 2 2" xfId="100"/>
    <cellStyle name="Normal 2 3 2 2 2" xfId="323"/>
    <cellStyle name="Normal 2 3 2 2 2 2" xfId="787"/>
    <cellStyle name="Normal 2 3 2 2 3" xfId="564"/>
    <cellStyle name="Normal 2 3 2 2 4" xfId="1028"/>
    <cellStyle name="Normal 2 3 2 3" xfId="174"/>
    <cellStyle name="Normal 2 3 2 3 2" xfId="397"/>
    <cellStyle name="Normal 2 3 2 3 2 2" xfId="861"/>
    <cellStyle name="Normal 2 3 2 3 3" xfId="638"/>
    <cellStyle name="Normal 2 3 2 3 4" xfId="1102"/>
    <cellStyle name="Normal 2 3 2 4" xfId="251"/>
    <cellStyle name="Normal 2 3 2 4 2" xfId="715"/>
    <cellStyle name="Normal 2 3 2 5" xfId="492"/>
    <cellStyle name="Normal 2 3 2 6" xfId="956"/>
    <cellStyle name="Normal 2 3 3" xfId="18"/>
    <cellStyle name="Normal 2 3 3 2" xfId="90"/>
    <cellStyle name="Normal 2 3 3 2 2" xfId="313"/>
    <cellStyle name="Normal 2 3 3 2 2 2" xfId="777"/>
    <cellStyle name="Normal 2 3 3 2 3" xfId="554"/>
    <cellStyle name="Normal 2 3 3 2 4" xfId="1018"/>
    <cellStyle name="Normal 2 3 3 3" xfId="164"/>
    <cellStyle name="Normal 2 3 3 3 2" xfId="387"/>
    <cellStyle name="Normal 2 3 3 3 2 2" xfId="851"/>
    <cellStyle name="Normal 2 3 3 3 3" xfId="628"/>
    <cellStyle name="Normal 2 3 3 3 4" xfId="1092"/>
    <cellStyle name="Normal 2 3 3 4" xfId="241"/>
    <cellStyle name="Normal 2 3 3 4 2" xfId="705"/>
    <cellStyle name="Normal 2 3 3 5" xfId="482"/>
    <cellStyle name="Normal 2 3 3 6" xfId="946"/>
    <cellStyle name="Normal 2 3 4" xfId="44"/>
    <cellStyle name="Normal 2 3 4 2" xfId="116"/>
    <cellStyle name="Normal 2 3 4 2 2" xfId="339"/>
    <cellStyle name="Normal 2 3 4 2 2 2" xfId="803"/>
    <cellStyle name="Normal 2 3 4 2 3" xfId="580"/>
    <cellStyle name="Normal 2 3 4 2 4" xfId="1044"/>
    <cellStyle name="Normal 2 3 4 3" xfId="190"/>
    <cellStyle name="Normal 2 3 4 3 2" xfId="413"/>
    <cellStyle name="Normal 2 3 4 3 2 2" xfId="877"/>
    <cellStyle name="Normal 2 3 4 3 3" xfId="654"/>
    <cellStyle name="Normal 2 3 4 3 4" xfId="1118"/>
    <cellStyle name="Normal 2 3 4 4" xfId="267"/>
    <cellStyle name="Normal 2 3 4 4 2" xfId="731"/>
    <cellStyle name="Normal 2 3 4 5" xfId="508"/>
    <cellStyle name="Normal 2 3 4 6" xfId="972"/>
    <cellStyle name="Normal 2 3 5" xfId="64"/>
    <cellStyle name="Normal 2 3 5 2" xfId="136"/>
    <cellStyle name="Normal 2 3 5 2 2" xfId="359"/>
    <cellStyle name="Normal 2 3 5 2 2 2" xfId="823"/>
    <cellStyle name="Normal 2 3 5 2 3" xfId="600"/>
    <cellStyle name="Normal 2 3 5 2 4" xfId="1064"/>
    <cellStyle name="Normal 2 3 5 3" xfId="210"/>
    <cellStyle name="Normal 2 3 5 3 2" xfId="433"/>
    <cellStyle name="Normal 2 3 5 3 2 2" xfId="897"/>
    <cellStyle name="Normal 2 3 5 3 3" xfId="674"/>
    <cellStyle name="Normal 2 3 5 3 4" xfId="1138"/>
    <cellStyle name="Normal 2 3 5 4" xfId="287"/>
    <cellStyle name="Normal 2 3 5 4 2" xfId="751"/>
    <cellStyle name="Normal 2 3 5 5" xfId="528"/>
    <cellStyle name="Normal 2 3 5 6" xfId="992"/>
    <cellStyle name="Normal 2 3 6" xfId="79"/>
    <cellStyle name="Normal 2 3 6 2" xfId="302"/>
    <cellStyle name="Normal 2 3 6 2 2" xfId="766"/>
    <cellStyle name="Normal 2 3 6 3" xfId="543"/>
    <cellStyle name="Normal 2 3 6 4" xfId="1007"/>
    <cellStyle name="Normal 2 3 7" xfId="153"/>
    <cellStyle name="Normal 2 3 7 2" xfId="376"/>
    <cellStyle name="Normal 2 3 7 2 2" xfId="840"/>
    <cellStyle name="Normal 2 3 7 3" xfId="617"/>
    <cellStyle name="Normal 2 3 7 4" xfId="1081"/>
    <cellStyle name="Normal 2 3 8" xfId="226"/>
    <cellStyle name="Normal 2 3 8 2" xfId="690"/>
    <cellStyle name="Normal 2 3 9" xfId="471"/>
    <cellStyle name="Normal 2 4" xfId="10"/>
    <cellStyle name="Normal 2 4 10" xfId="938"/>
    <cellStyle name="Normal 2 4 2" xfId="31"/>
    <cellStyle name="Normal 2 4 2 2" xfId="103"/>
    <cellStyle name="Normal 2 4 2 2 2" xfId="326"/>
    <cellStyle name="Normal 2 4 2 2 2 2" xfId="790"/>
    <cellStyle name="Normal 2 4 2 2 3" xfId="567"/>
    <cellStyle name="Normal 2 4 2 2 4" xfId="1031"/>
    <cellStyle name="Normal 2 4 2 3" xfId="177"/>
    <cellStyle name="Normal 2 4 2 3 2" xfId="400"/>
    <cellStyle name="Normal 2 4 2 3 2 2" xfId="864"/>
    <cellStyle name="Normal 2 4 2 3 3" xfId="641"/>
    <cellStyle name="Normal 2 4 2 3 4" xfId="1105"/>
    <cellStyle name="Normal 2 4 2 4" xfId="254"/>
    <cellStyle name="Normal 2 4 2 4 2" xfId="718"/>
    <cellStyle name="Normal 2 4 2 5" xfId="495"/>
    <cellStyle name="Normal 2 4 2 6" xfId="959"/>
    <cellStyle name="Normal 2 4 3" xfId="21"/>
    <cellStyle name="Normal 2 4 3 2" xfId="93"/>
    <cellStyle name="Normal 2 4 3 2 2" xfId="316"/>
    <cellStyle name="Normal 2 4 3 2 2 2" xfId="780"/>
    <cellStyle name="Normal 2 4 3 2 3" xfId="557"/>
    <cellStyle name="Normal 2 4 3 2 4" xfId="1021"/>
    <cellStyle name="Normal 2 4 3 3" xfId="167"/>
    <cellStyle name="Normal 2 4 3 3 2" xfId="390"/>
    <cellStyle name="Normal 2 4 3 3 2 2" xfId="854"/>
    <cellStyle name="Normal 2 4 3 3 3" xfId="631"/>
    <cellStyle name="Normal 2 4 3 3 4" xfId="1095"/>
    <cellStyle name="Normal 2 4 3 4" xfId="244"/>
    <cellStyle name="Normal 2 4 3 4 2" xfId="708"/>
    <cellStyle name="Normal 2 4 3 5" xfId="485"/>
    <cellStyle name="Normal 2 4 3 6" xfId="949"/>
    <cellStyle name="Normal 2 4 4" xfId="47"/>
    <cellStyle name="Normal 2 4 4 2" xfId="119"/>
    <cellStyle name="Normal 2 4 4 2 2" xfId="342"/>
    <cellStyle name="Normal 2 4 4 2 2 2" xfId="806"/>
    <cellStyle name="Normal 2 4 4 2 3" xfId="583"/>
    <cellStyle name="Normal 2 4 4 2 4" xfId="1047"/>
    <cellStyle name="Normal 2 4 4 3" xfId="193"/>
    <cellStyle name="Normal 2 4 4 3 2" xfId="416"/>
    <cellStyle name="Normal 2 4 4 3 2 2" xfId="880"/>
    <cellStyle name="Normal 2 4 4 3 3" xfId="657"/>
    <cellStyle name="Normal 2 4 4 3 4" xfId="1121"/>
    <cellStyle name="Normal 2 4 4 4" xfId="270"/>
    <cellStyle name="Normal 2 4 4 4 2" xfId="734"/>
    <cellStyle name="Normal 2 4 4 5" xfId="511"/>
    <cellStyle name="Normal 2 4 4 6" xfId="975"/>
    <cellStyle name="Normal 2 4 5" xfId="67"/>
    <cellStyle name="Normal 2 4 5 2" xfId="139"/>
    <cellStyle name="Normal 2 4 5 2 2" xfId="362"/>
    <cellStyle name="Normal 2 4 5 2 2 2" xfId="826"/>
    <cellStyle name="Normal 2 4 5 2 3" xfId="603"/>
    <cellStyle name="Normal 2 4 5 2 4" xfId="1067"/>
    <cellStyle name="Normal 2 4 5 3" xfId="213"/>
    <cellStyle name="Normal 2 4 5 3 2" xfId="436"/>
    <cellStyle name="Normal 2 4 5 3 2 2" xfId="900"/>
    <cellStyle name="Normal 2 4 5 3 3" xfId="677"/>
    <cellStyle name="Normal 2 4 5 3 4" xfId="1141"/>
    <cellStyle name="Normal 2 4 5 4" xfId="290"/>
    <cellStyle name="Normal 2 4 5 4 2" xfId="754"/>
    <cellStyle name="Normal 2 4 5 5" xfId="531"/>
    <cellStyle name="Normal 2 4 5 6" xfId="995"/>
    <cellStyle name="Normal 2 4 6" xfId="82"/>
    <cellStyle name="Normal 2 4 6 2" xfId="305"/>
    <cellStyle name="Normal 2 4 6 2 2" xfId="769"/>
    <cellStyle name="Normal 2 4 6 3" xfId="546"/>
    <cellStyle name="Normal 2 4 6 4" xfId="1010"/>
    <cellStyle name="Normal 2 4 7" xfId="156"/>
    <cellStyle name="Normal 2 4 7 2" xfId="379"/>
    <cellStyle name="Normal 2 4 7 2 2" xfId="843"/>
    <cellStyle name="Normal 2 4 7 3" xfId="620"/>
    <cellStyle name="Normal 2 4 7 4" xfId="1084"/>
    <cellStyle name="Normal 2 4 8" xfId="229"/>
    <cellStyle name="Normal 2 4 8 2" xfId="693"/>
    <cellStyle name="Normal 2 4 9" xfId="474"/>
    <cellStyle name="Normal 2 5" xfId="23"/>
    <cellStyle name="Normal 2 5 2" xfId="95"/>
    <cellStyle name="Normal 2 5 2 2" xfId="318"/>
    <cellStyle name="Normal 2 5 2 2 2" xfId="782"/>
    <cellStyle name="Normal 2 5 2 3" xfId="559"/>
    <cellStyle name="Normal 2 5 2 4" xfId="1023"/>
    <cellStyle name="Normal 2 5 3" xfId="169"/>
    <cellStyle name="Normal 2 5 3 2" xfId="392"/>
    <cellStyle name="Normal 2 5 3 2 2" xfId="856"/>
    <cellStyle name="Normal 2 5 3 3" xfId="633"/>
    <cellStyle name="Normal 2 5 3 4" xfId="1097"/>
    <cellStyle name="Normal 2 5 4" xfId="246"/>
    <cellStyle name="Normal 2 5 4 2" xfId="710"/>
    <cellStyle name="Normal 2 5 5" xfId="487"/>
    <cellStyle name="Normal 2 5 6" xfId="951"/>
    <cellStyle name="Normal 2 6" xfId="13"/>
    <cellStyle name="Normal 2 6 2" xfId="85"/>
    <cellStyle name="Normal 2 6 2 2" xfId="308"/>
    <cellStyle name="Normal 2 6 2 2 2" xfId="772"/>
    <cellStyle name="Normal 2 6 2 3" xfId="549"/>
    <cellStyle name="Normal 2 6 2 4" xfId="1013"/>
    <cellStyle name="Normal 2 6 3" xfId="159"/>
    <cellStyle name="Normal 2 6 3 2" xfId="382"/>
    <cellStyle name="Normal 2 6 3 2 2" xfId="846"/>
    <cellStyle name="Normal 2 6 3 3" xfId="623"/>
    <cellStyle name="Normal 2 6 3 4" xfId="1087"/>
    <cellStyle name="Normal 2 6 4" xfId="236"/>
    <cellStyle name="Normal 2 6 4 2" xfId="700"/>
    <cellStyle name="Normal 2 6 5" xfId="477"/>
    <cellStyle name="Normal 2 6 6" xfId="941"/>
    <cellStyle name="Normal 2 7" xfId="39"/>
    <cellStyle name="Normal 2 7 2" xfId="111"/>
    <cellStyle name="Normal 2 7 2 2" xfId="334"/>
    <cellStyle name="Normal 2 7 2 2 2" xfId="798"/>
    <cellStyle name="Normal 2 7 2 3" xfId="575"/>
    <cellStyle name="Normal 2 7 2 4" xfId="1039"/>
    <cellStyle name="Normal 2 7 3" xfId="185"/>
    <cellStyle name="Normal 2 7 3 2" xfId="408"/>
    <cellStyle name="Normal 2 7 3 2 2" xfId="872"/>
    <cellStyle name="Normal 2 7 3 3" xfId="649"/>
    <cellStyle name="Normal 2 7 3 4" xfId="1113"/>
    <cellStyle name="Normal 2 7 4" xfId="262"/>
    <cellStyle name="Normal 2 7 4 2" xfId="726"/>
    <cellStyle name="Normal 2 7 5" xfId="503"/>
    <cellStyle name="Normal 2 7 6" xfId="967"/>
    <cellStyle name="Normal 2 8" xfId="59"/>
    <cellStyle name="Normal 2 8 2" xfId="131"/>
    <cellStyle name="Normal 2 8 2 2" xfId="354"/>
    <cellStyle name="Normal 2 8 2 2 2" xfId="818"/>
    <cellStyle name="Normal 2 8 2 3" xfId="595"/>
    <cellStyle name="Normal 2 8 2 4" xfId="1059"/>
    <cellStyle name="Normal 2 8 3" xfId="205"/>
    <cellStyle name="Normal 2 8 3 2" xfId="428"/>
    <cellStyle name="Normal 2 8 3 2 2" xfId="892"/>
    <cellStyle name="Normal 2 8 3 3" xfId="669"/>
    <cellStyle name="Normal 2 8 3 4" xfId="1133"/>
    <cellStyle name="Normal 2 8 4" xfId="282"/>
    <cellStyle name="Normal 2 8 4 2" xfId="746"/>
    <cellStyle name="Normal 2 8 5" xfId="523"/>
    <cellStyle name="Normal 2 8 6" xfId="987"/>
    <cellStyle name="Normal 2 9" xfId="74"/>
    <cellStyle name="Normal 2 9 2" xfId="297"/>
    <cellStyle name="Normal 2 9 2 2" xfId="761"/>
    <cellStyle name="Normal 2 9 3" xfId="538"/>
    <cellStyle name="Normal 2 9 4" xfId="1002"/>
    <cellStyle name="Normal 3" xfId="5"/>
    <cellStyle name="Normal 3 10" xfId="933"/>
    <cellStyle name="Normal 3 2" xfId="26"/>
    <cellStyle name="Normal 3 2 2" xfId="98"/>
    <cellStyle name="Normal 3 2 2 2" xfId="321"/>
    <cellStyle name="Normal 3 2 2 2 2" xfId="785"/>
    <cellStyle name="Normal 3 2 2 3" xfId="562"/>
    <cellStyle name="Normal 3 2 2 4" xfId="1026"/>
    <cellStyle name="Normal 3 2 3" xfId="172"/>
    <cellStyle name="Normal 3 2 3 2" xfId="395"/>
    <cellStyle name="Normal 3 2 3 2 2" xfId="859"/>
    <cellStyle name="Normal 3 2 3 3" xfId="636"/>
    <cellStyle name="Normal 3 2 3 4" xfId="1100"/>
    <cellStyle name="Normal 3 2 4" xfId="249"/>
    <cellStyle name="Normal 3 2 4 2" xfId="713"/>
    <cellStyle name="Normal 3 2 5" xfId="490"/>
    <cellStyle name="Normal 3 2 6" xfId="954"/>
    <cellStyle name="Normal 3 3" xfId="16"/>
    <cellStyle name="Normal 3 3 2" xfId="88"/>
    <cellStyle name="Normal 3 3 2 2" xfId="311"/>
    <cellStyle name="Normal 3 3 2 2 2" xfId="775"/>
    <cellStyle name="Normal 3 3 2 3" xfId="552"/>
    <cellStyle name="Normal 3 3 2 4" xfId="1016"/>
    <cellStyle name="Normal 3 3 3" xfId="162"/>
    <cellStyle name="Normal 3 3 3 2" xfId="385"/>
    <cellStyle name="Normal 3 3 3 2 2" xfId="849"/>
    <cellStyle name="Normal 3 3 3 3" xfId="626"/>
    <cellStyle name="Normal 3 3 3 4" xfId="1090"/>
    <cellStyle name="Normal 3 3 4" xfId="239"/>
    <cellStyle name="Normal 3 3 4 2" xfId="703"/>
    <cellStyle name="Normal 3 3 5" xfId="480"/>
    <cellStyle name="Normal 3 3 6" xfId="944"/>
    <cellStyle name="Normal 3 4" xfId="42"/>
    <cellStyle name="Normal 3 4 2" xfId="114"/>
    <cellStyle name="Normal 3 4 2 2" xfId="337"/>
    <cellStyle name="Normal 3 4 2 2 2" xfId="801"/>
    <cellStyle name="Normal 3 4 2 3" xfId="578"/>
    <cellStyle name="Normal 3 4 2 4" xfId="1042"/>
    <cellStyle name="Normal 3 4 3" xfId="188"/>
    <cellStyle name="Normal 3 4 3 2" xfId="411"/>
    <cellStyle name="Normal 3 4 3 2 2" xfId="875"/>
    <cellStyle name="Normal 3 4 3 3" xfId="652"/>
    <cellStyle name="Normal 3 4 3 4" xfId="1116"/>
    <cellStyle name="Normal 3 4 4" xfId="265"/>
    <cellStyle name="Normal 3 4 4 2" xfId="729"/>
    <cellStyle name="Normal 3 4 5" xfId="506"/>
    <cellStyle name="Normal 3 4 6" xfId="970"/>
    <cellStyle name="Normal 3 5" xfId="62"/>
    <cellStyle name="Normal 3 5 2" xfId="134"/>
    <cellStyle name="Normal 3 5 2 2" xfId="357"/>
    <cellStyle name="Normal 3 5 2 2 2" xfId="821"/>
    <cellStyle name="Normal 3 5 2 3" xfId="598"/>
    <cellStyle name="Normal 3 5 2 4" xfId="1062"/>
    <cellStyle name="Normal 3 5 3" xfId="208"/>
    <cellStyle name="Normal 3 5 3 2" xfId="431"/>
    <cellStyle name="Normal 3 5 3 2 2" xfId="895"/>
    <cellStyle name="Normal 3 5 3 3" xfId="672"/>
    <cellStyle name="Normal 3 5 3 4" xfId="1136"/>
    <cellStyle name="Normal 3 5 4" xfId="285"/>
    <cellStyle name="Normal 3 5 4 2" xfId="749"/>
    <cellStyle name="Normal 3 5 5" xfId="526"/>
    <cellStyle name="Normal 3 5 6" xfId="990"/>
    <cellStyle name="Normal 3 6" xfId="77"/>
    <cellStyle name="Normal 3 6 2" xfId="300"/>
    <cellStyle name="Normal 3 6 2 2" xfId="764"/>
    <cellStyle name="Normal 3 6 3" xfId="541"/>
    <cellStyle name="Normal 3 6 4" xfId="1005"/>
    <cellStyle name="Normal 3 7" xfId="151"/>
    <cellStyle name="Normal 3 7 2" xfId="374"/>
    <cellStyle name="Normal 3 7 2 2" xfId="838"/>
    <cellStyle name="Normal 3 7 3" xfId="615"/>
    <cellStyle name="Normal 3 7 4" xfId="1079"/>
    <cellStyle name="Normal 3 8" xfId="224"/>
    <cellStyle name="Normal 3 8 2" xfId="688"/>
    <cellStyle name="Normal 3 9" xfId="469"/>
    <cellStyle name="Normal 4" xfId="8"/>
    <cellStyle name="Normal 4 10" xfId="936"/>
    <cellStyle name="Normal 4 2" xfId="29"/>
    <cellStyle name="Normal 4 2 2" xfId="101"/>
    <cellStyle name="Normal 4 2 2 2" xfId="324"/>
    <cellStyle name="Normal 4 2 2 2 2" xfId="788"/>
    <cellStyle name="Normal 4 2 2 3" xfId="565"/>
    <cellStyle name="Normal 4 2 2 4" xfId="1029"/>
    <cellStyle name="Normal 4 2 3" xfId="175"/>
    <cellStyle name="Normal 4 2 3 2" xfId="398"/>
    <cellStyle name="Normal 4 2 3 2 2" xfId="862"/>
    <cellStyle name="Normal 4 2 3 3" xfId="639"/>
    <cellStyle name="Normal 4 2 3 4" xfId="1103"/>
    <cellStyle name="Normal 4 2 4" xfId="252"/>
    <cellStyle name="Normal 4 2 4 2" xfId="716"/>
    <cellStyle name="Normal 4 2 5" xfId="493"/>
    <cellStyle name="Normal 4 2 6" xfId="957"/>
    <cellStyle name="Normal 4 3" xfId="19"/>
    <cellStyle name="Normal 4 3 2" xfId="91"/>
    <cellStyle name="Normal 4 3 2 2" xfId="314"/>
    <cellStyle name="Normal 4 3 2 2 2" xfId="778"/>
    <cellStyle name="Normal 4 3 2 3" xfId="555"/>
    <cellStyle name="Normal 4 3 2 4" xfId="1019"/>
    <cellStyle name="Normal 4 3 3" xfId="165"/>
    <cellStyle name="Normal 4 3 3 2" xfId="388"/>
    <cellStyle name="Normal 4 3 3 2 2" xfId="852"/>
    <cellStyle name="Normal 4 3 3 3" xfId="629"/>
    <cellStyle name="Normal 4 3 3 4" xfId="1093"/>
    <cellStyle name="Normal 4 3 4" xfId="242"/>
    <cellStyle name="Normal 4 3 4 2" xfId="706"/>
    <cellStyle name="Normal 4 3 5" xfId="483"/>
    <cellStyle name="Normal 4 3 6" xfId="947"/>
    <cellStyle name="Normal 4 4" xfId="45"/>
    <cellStyle name="Normal 4 4 2" xfId="117"/>
    <cellStyle name="Normal 4 4 2 2" xfId="340"/>
    <cellStyle name="Normal 4 4 2 2 2" xfId="804"/>
    <cellStyle name="Normal 4 4 2 3" xfId="581"/>
    <cellStyle name="Normal 4 4 2 4" xfId="1045"/>
    <cellStyle name="Normal 4 4 3" xfId="191"/>
    <cellStyle name="Normal 4 4 3 2" xfId="414"/>
    <cellStyle name="Normal 4 4 3 2 2" xfId="878"/>
    <cellStyle name="Normal 4 4 3 3" xfId="655"/>
    <cellStyle name="Normal 4 4 3 4" xfId="1119"/>
    <cellStyle name="Normal 4 4 4" xfId="268"/>
    <cellStyle name="Normal 4 4 4 2" xfId="732"/>
    <cellStyle name="Normal 4 4 5" xfId="509"/>
    <cellStyle name="Normal 4 4 6" xfId="973"/>
    <cellStyle name="Normal 4 5" xfId="65"/>
    <cellStyle name="Normal 4 5 2" xfId="137"/>
    <cellStyle name="Normal 4 5 2 2" xfId="360"/>
    <cellStyle name="Normal 4 5 2 2 2" xfId="824"/>
    <cellStyle name="Normal 4 5 2 3" xfId="601"/>
    <cellStyle name="Normal 4 5 2 4" xfId="1065"/>
    <cellStyle name="Normal 4 5 3" xfId="211"/>
    <cellStyle name="Normal 4 5 3 2" xfId="434"/>
    <cellStyle name="Normal 4 5 3 2 2" xfId="898"/>
    <cellStyle name="Normal 4 5 3 3" xfId="675"/>
    <cellStyle name="Normal 4 5 3 4" xfId="1139"/>
    <cellStyle name="Normal 4 5 4" xfId="288"/>
    <cellStyle name="Normal 4 5 4 2" xfId="752"/>
    <cellStyle name="Normal 4 5 5" xfId="529"/>
    <cellStyle name="Normal 4 5 6" xfId="993"/>
    <cellStyle name="Normal 4 6" xfId="80"/>
    <cellStyle name="Normal 4 6 2" xfId="303"/>
    <cellStyle name="Normal 4 6 2 2" xfId="767"/>
    <cellStyle name="Normal 4 6 3" xfId="544"/>
    <cellStyle name="Normal 4 6 4" xfId="1008"/>
    <cellStyle name="Normal 4 7" xfId="154"/>
    <cellStyle name="Normal 4 7 2" xfId="377"/>
    <cellStyle name="Normal 4 7 2 2" xfId="841"/>
    <cellStyle name="Normal 4 7 3" xfId="618"/>
    <cellStyle name="Normal 4 7 4" xfId="1082"/>
    <cellStyle name="Normal 4 8" xfId="227"/>
    <cellStyle name="Normal 4 8 2" xfId="691"/>
    <cellStyle name="Normal 4 9" xfId="472"/>
    <cellStyle name="Normal 5" xfId="12"/>
    <cellStyle name="Normal 5 2" xfId="84"/>
    <cellStyle name="Normal 5 2 2" xfId="307"/>
    <cellStyle name="Normal 5 2 2 2" xfId="771"/>
    <cellStyle name="Normal 5 2 3" xfId="548"/>
    <cellStyle name="Normal 5 2 4" xfId="1012"/>
    <cellStyle name="Normal 5 3" xfId="158"/>
    <cellStyle name="Normal 5 3 2" xfId="381"/>
    <cellStyle name="Normal 5 3 2 2" xfId="845"/>
    <cellStyle name="Normal 5 3 3" xfId="622"/>
    <cellStyle name="Normal 5 3 4" xfId="1086"/>
    <cellStyle name="Normal 5 4" xfId="235"/>
    <cellStyle name="Normal 5 4 2" xfId="699"/>
    <cellStyle name="Normal 5 5" xfId="476"/>
    <cellStyle name="Normal 5 6" xfId="940"/>
    <cellStyle name="Normal 6" xfId="38"/>
    <cellStyle name="Normal 6 2" xfId="110"/>
    <cellStyle name="Normal 6 2 2" xfId="333"/>
    <cellStyle name="Normal 6 2 2 2" xfId="797"/>
    <cellStyle name="Normal 6 2 3" xfId="574"/>
    <cellStyle name="Normal 6 2 4" xfId="1038"/>
    <cellStyle name="Normal 6 3" xfId="184"/>
    <cellStyle name="Normal 6 3 2" xfId="407"/>
    <cellStyle name="Normal 6 3 2 2" xfId="871"/>
    <cellStyle name="Normal 6 3 3" xfId="648"/>
    <cellStyle name="Normal 6 3 4" xfId="1112"/>
    <cellStyle name="Normal 6 4" xfId="261"/>
    <cellStyle name="Normal 6 4 2" xfId="725"/>
    <cellStyle name="Normal 6 5" xfId="502"/>
    <cellStyle name="Normal 6 6" xfId="966"/>
    <cellStyle name="Normal 7" xfId="58"/>
    <cellStyle name="Normal 7 2" xfId="130"/>
    <cellStyle name="Normal 7 2 2" xfId="353"/>
    <cellStyle name="Normal 7 2 2 2" xfId="817"/>
    <cellStyle name="Normal 7 2 3" xfId="594"/>
    <cellStyle name="Normal 7 2 4" xfId="1058"/>
    <cellStyle name="Normal 7 3" xfId="204"/>
    <cellStyle name="Normal 7 3 2" xfId="427"/>
    <cellStyle name="Normal 7 3 2 2" xfId="891"/>
    <cellStyle name="Normal 7 3 3" xfId="668"/>
    <cellStyle name="Normal 7 3 4" xfId="1132"/>
    <cellStyle name="Normal 7 4" xfId="281"/>
    <cellStyle name="Normal 7 4 2" xfId="745"/>
    <cellStyle name="Normal 7 5" xfId="522"/>
    <cellStyle name="Normal 7 6" xfId="986"/>
    <cellStyle name="Normal 8" xfId="73"/>
    <cellStyle name="Normal 8 2" xfId="296"/>
    <cellStyle name="Normal 8 2 2" xfId="760"/>
    <cellStyle name="Normal 8 3" xfId="537"/>
    <cellStyle name="Normal 8 4" xfId="1001"/>
    <cellStyle name="Normal 9" xfId="147"/>
    <cellStyle name="Normal 9 2" xfId="370"/>
    <cellStyle name="Normal 9 2 2" xfId="834"/>
    <cellStyle name="Normal 9 3" xfId="611"/>
    <cellStyle name="Normal 9 4" xfId="1075"/>
    <cellStyle name="Porcentaje 2" xfId="231"/>
    <cellStyle name="Porcentaje 2 2" xfId="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PY"/>
              <a:t>Ejecución presupuestaria</a:t>
            </a:r>
            <a:r>
              <a:rPr lang="es-PY" baseline="0"/>
              <a:t> del 01/01/2022 al 31/12/2022</a:t>
            </a:r>
            <a:endParaRPr lang="es-PY"/>
          </a:p>
        </c:rich>
      </c:tx>
      <c:layout/>
      <c:overlay val="0"/>
      <c:spPr>
        <a:noFill/>
        <a:ln>
          <a:noFill/>
        </a:ln>
        <a:effectLst/>
      </c:spPr>
    </c:title>
    <c:autoTitleDeleted val="0"/>
    <c:plotArea>
      <c:layout/>
      <c:barChart>
        <c:barDir val="col"/>
        <c:grouping val="clustered"/>
        <c:varyColors val="0"/>
        <c:ser>
          <c:idx val="0"/>
          <c:order val="0"/>
          <c:tx>
            <c:strRef>
              <c:f>[1]Hoja2!$M$2</c:f>
              <c:strCache>
                <c:ptCount val="1"/>
                <c:pt idx="0">
                  <c:v>Presupuesto Vigente </c:v>
                </c:pt>
              </c:strCache>
            </c:strRef>
          </c:tx>
          <c:spPr>
            <a:solidFill>
              <a:schemeClr val="accent1"/>
            </a:solidFill>
            <a:ln>
              <a:noFill/>
            </a:ln>
            <a:effectLst/>
          </c:spPr>
          <c:invertIfNegative val="0"/>
          <c:cat>
            <c:strRef>
              <c:f>[1]Hoja2!$L$3:$L$9</c:f>
              <c:strCache>
                <c:ptCount val="7"/>
                <c:pt idx="0">
                  <c:v>Servicios Personales </c:v>
                </c:pt>
                <c:pt idx="1">
                  <c:v>Servicios no Personales </c:v>
                </c:pt>
                <c:pt idx="2">
                  <c:v>Bienes de Consumo e Insumos </c:v>
                </c:pt>
                <c:pt idx="3">
                  <c:v>Inversion Fisica</c:v>
                </c:pt>
                <c:pt idx="4">
                  <c:v>Transferencias</c:v>
                </c:pt>
                <c:pt idx="5">
                  <c:v>Otros Gastos </c:v>
                </c:pt>
                <c:pt idx="6">
                  <c:v>TOTAL </c:v>
                </c:pt>
              </c:strCache>
            </c:strRef>
          </c:cat>
          <c:val>
            <c:numRef>
              <c:f>[1]Hoja2!$M$3:$M$9</c:f>
              <c:numCache>
                <c:formatCode>General</c:formatCode>
                <c:ptCount val="7"/>
                <c:pt idx="0">
                  <c:v>11562245.025</c:v>
                </c:pt>
                <c:pt idx="1">
                  <c:v>2095121.9709999999</c:v>
                </c:pt>
                <c:pt idx="2">
                  <c:v>56255</c:v>
                </c:pt>
                <c:pt idx="3">
                  <c:v>119000</c:v>
                </c:pt>
                <c:pt idx="4">
                  <c:v>135000</c:v>
                </c:pt>
                <c:pt idx="5">
                  <c:v>20040.053</c:v>
                </c:pt>
                <c:pt idx="6">
                  <c:v>13987662.048999999</c:v>
                </c:pt>
              </c:numCache>
            </c:numRef>
          </c:val>
          <c:extLst xmlns:c16r2="http://schemas.microsoft.com/office/drawing/2015/06/chart">
            <c:ext xmlns:c16="http://schemas.microsoft.com/office/drawing/2014/chart" uri="{C3380CC4-5D6E-409C-BE32-E72D297353CC}">
              <c16:uniqueId val="{00000000-F08A-431E-B5B5-FB37B5F44ECA}"/>
            </c:ext>
          </c:extLst>
        </c:ser>
        <c:ser>
          <c:idx val="1"/>
          <c:order val="1"/>
          <c:tx>
            <c:strRef>
              <c:f>[1]Hoja2!$N$2</c:f>
              <c:strCache>
                <c:ptCount val="1"/>
                <c:pt idx="0">
                  <c:v>Ejecutado </c:v>
                </c:pt>
              </c:strCache>
            </c:strRef>
          </c:tx>
          <c:spPr>
            <a:solidFill>
              <a:schemeClr val="accent2"/>
            </a:solidFill>
            <a:ln>
              <a:noFill/>
            </a:ln>
            <a:effectLst/>
          </c:spPr>
          <c:invertIfNegative val="0"/>
          <c:cat>
            <c:strRef>
              <c:f>[1]Hoja2!$L$3:$L$9</c:f>
              <c:strCache>
                <c:ptCount val="7"/>
                <c:pt idx="0">
                  <c:v>Servicios Personales </c:v>
                </c:pt>
                <c:pt idx="1">
                  <c:v>Servicios no Personales </c:v>
                </c:pt>
                <c:pt idx="2">
                  <c:v>Bienes de Consumo e Insumos </c:v>
                </c:pt>
                <c:pt idx="3">
                  <c:v>Inversion Fisica</c:v>
                </c:pt>
                <c:pt idx="4">
                  <c:v>Transferencias</c:v>
                </c:pt>
                <c:pt idx="5">
                  <c:v>Otros Gastos </c:v>
                </c:pt>
                <c:pt idx="6">
                  <c:v>TOTAL </c:v>
                </c:pt>
              </c:strCache>
            </c:strRef>
          </c:cat>
          <c:val>
            <c:numRef>
              <c:f>[1]Hoja2!$N$3:$N$9</c:f>
              <c:numCache>
                <c:formatCode>General</c:formatCode>
                <c:ptCount val="7"/>
                <c:pt idx="0">
                  <c:v>11377260.124</c:v>
                </c:pt>
                <c:pt idx="1">
                  <c:v>2026879.513</c:v>
                </c:pt>
                <c:pt idx="2">
                  <c:v>40345.85</c:v>
                </c:pt>
                <c:pt idx="3">
                  <c:v>105600.126</c:v>
                </c:pt>
                <c:pt idx="4">
                  <c:v>135000</c:v>
                </c:pt>
                <c:pt idx="5">
                  <c:v>17360.916000000001</c:v>
                </c:pt>
                <c:pt idx="6">
                  <c:v>13702446.528999999</c:v>
                </c:pt>
              </c:numCache>
            </c:numRef>
          </c:val>
          <c:extLst xmlns:c16r2="http://schemas.microsoft.com/office/drawing/2015/06/chart">
            <c:ext xmlns:c16="http://schemas.microsoft.com/office/drawing/2014/chart" uri="{C3380CC4-5D6E-409C-BE32-E72D297353CC}">
              <c16:uniqueId val="{00000001-F08A-431E-B5B5-FB37B5F44ECA}"/>
            </c:ext>
          </c:extLst>
        </c:ser>
        <c:dLbls>
          <c:showLegendKey val="0"/>
          <c:showVal val="0"/>
          <c:showCatName val="0"/>
          <c:showSerName val="0"/>
          <c:showPercent val="0"/>
          <c:showBubbleSize val="0"/>
        </c:dLbls>
        <c:gapWidth val="150"/>
        <c:axId val="67253376"/>
        <c:axId val="67254912"/>
      </c:barChart>
      <c:catAx>
        <c:axId val="6725337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ES"/>
          </a:p>
        </c:txPr>
        <c:crossAx val="67254912"/>
        <c:crosses val="autoZero"/>
        <c:auto val="1"/>
        <c:lblAlgn val="ctr"/>
        <c:lblOffset val="100"/>
        <c:noMultiLvlLbl val="0"/>
      </c:catAx>
      <c:valAx>
        <c:axId val="6725491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crossAx val="67253376"/>
        <c:crosses val="autoZero"/>
        <c:crossBetween val="between"/>
      </c:valAx>
      <c:spPr>
        <a:pattFill prst="ltDnDiag">
          <a:fgClr>
            <a:schemeClr val="dk1">
              <a:lumMod val="15000"/>
              <a:lumOff val="85000"/>
            </a:schemeClr>
          </a:fgClr>
          <a:bgClr>
            <a:schemeClr val="lt1"/>
          </a:bgClr>
        </a:patt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PY" sz="1100"/>
              <a:t>Clasificación</a:t>
            </a:r>
            <a:r>
              <a:rPr lang="es-PY" sz="1100" baseline="0"/>
              <a:t> de OEE por Grado de cumplimiento de lo que establece </a:t>
            </a:r>
          </a:p>
          <a:p>
            <a:pPr>
              <a:defRPr sz="1100" b="1" i="0" u="none" strike="noStrike" kern="1200" cap="all" baseline="0">
                <a:solidFill>
                  <a:schemeClr val="tx1">
                    <a:lumMod val="65000"/>
                    <a:lumOff val="35000"/>
                  </a:schemeClr>
                </a:solidFill>
                <a:latin typeface="+mn-lt"/>
                <a:ea typeface="+mn-ea"/>
                <a:cs typeface="+mn-cs"/>
              </a:defRPr>
            </a:pPr>
            <a:r>
              <a:rPr lang="es-PY" sz="1100" baseline="0"/>
              <a:t>la Ley 2479/04 y la Ley 3585/08 </a:t>
            </a:r>
            <a:endParaRPr lang="es-PY" sz="1100"/>
          </a:p>
        </c:rich>
      </c:tx>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1A94-40E4-89C0-288BCCC787C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1A94-40E4-89C0-288BCCC787CF}"/>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1A94-40E4-89C0-288BCCC787CF}"/>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1A94-40E4-89C0-288BCCC787CF}"/>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94-40E4-89C0-288BCCC787CF}"/>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94-40E4-89C0-288BCCC787CF}"/>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94-40E4-89C0-288BCCC787CF}"/>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94-40E4-89C0-288BCCC787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107 del Anexo A del Decreto 6581/22</c:v>
                </c:pt>
              </c:strCache>
            </c:strRef>
          </c:cat>
          <c:val>
            <c:numRef>
              <c:f>'[2]Resumen OEE'!$C$5:$C$8</c:f>
              <c:numCache>
                <c:formatCode>General</c:formatCode>
                <c:ptCount val="4"/>
                <c:pt idx="0">
                  <c:v>25</c:v>
                </c:pt>
                <c:pt idx="1">
                  <c:v>218</c:v>
                </c:pt>
                <c:pt idx="2">
                  <c:v>171</c:v>
                </c:pt>
                <c:pt idx="3">
                  <c:v>11</c:v>
                </c:pt>
              </c:numCache>
            </c:numRef>
          </c:val>
          <c:extLst xmlns:c16r2="http://schemas.microsoft.com/office/drawing/2015/06/chart">
            <c:ext xmlns:c16="http://schemas.microsoft.com/office/drawing/2014/chart" uri="{C3380CC4-5D6E-409C-BE32-E72D297353CC}">
              <c16:uniqueId val="{00000008-1A94-40E4-89C0-288BCCC787CF}"/>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5937-427F-A085-ECD48D068842}"/>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5937-427F-A085-ECD48D068842}"/>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5937-427F-A085-ECD48D068842}"/>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937-427F-A085-ECD48D068842}"/>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37-427F-A085-ECD48D068842}"/>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37-427F-A085-ECD48D068842}"/>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[3]RESUMEN!$B$4:$B$6</c:f>
              <c:strCache>
                <c:ptCount val="3"/>
                <c:pt idx="0">
                  <c:v>100 % DE CUMPLIMIENTO</c:v>
                </c:pt>
                <c:pt idx="1">
                  <c:v>CUMPLIMIENTO INTERMEDIO</c:v>
                </c:pt>
                <c:pt idx="2">
                  <c:v>NO CUMPLEN</c:v>
                </c:pt>
              </c:strCache>
            </c:strRef>
          </c:cat>
          <c:val>
            <c:numRef>
              <c:f>[3]RESUMEN!$C$4:$C$6</c:f>
              <c:numCache>
                <c:formatCode>General</c:formatCode>
                <c:ptCount val="3"/>
                <c:pt idx="0">
                  <c:v>140</c:v>
                </c:pt>
                <c:pt idx="1">
                  <c:v>267</c:v>
                </c:pt>
                <c:pt idx="2">
                  <c:v>28</c:v>
                </c:pt>
              </c:numCache>
            </c:numRef>
          </c:val>
          <c:extLst xmlns:c16r2="http://schemas.microsoft.com/office/drawing/2015/06/chart">
            <c:ext xmlns:c16="http://schemas.microsoft.com/office/drawing/2014/chart" uri="{C3380CC4-5D6E-409C-BE32-E72D297353CC}">
              <c16:uniqueId val="{00000006-5937-427F-A085-ECD48D068842}"/>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 al 31 de marzo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[4]Hoja1!$C$159:$C$165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[4]Hoja1!$D$159:$D$165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623C-4567-A918-86CE70D5C930}"/>
            </c:ext>
          </c:extLst>
        </c:ser>
        <c:ser>
          <c:idx val="1"/>
          <c:order val="1"/>
          <c:spPr>
            <a:solidFill>
              <a:schemeClr val="accent2"/>
            </a:solidFill>
            <a:ln>
              <a:noFill/>
            </a:ln>
            <a:effectLst/>
          </c:spPr>
          <c:invertIfNegative val="0"/>
          <c:cat>
            <c:strRef>
              <c:f>[4]Hoja1!$C$159:$C$165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[4]Hoja1!$E$159:$E$165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623C-4567-A918-86CE70D5C930}"/>
            </c:ext>
          </c:extLst>
        </c:ser>
        <c:dLbls>
          <c:showLegendKey val="0"/>
          <c:showVal val="0"/>
          <c:showCatName val="0"/>
          <c:showSerName val="0"/>
          <c:showPercent val="0"/>
          <c:showBubbleSize val="0"/>
        </c:dLbls>
        <c:gapWidth val="219"/>
        <c:overlap val="-27"/>
        <c:axId val="68444160"/>
        <c:axId val="68448640"/>
      </c:barChart>
      <c:catAx>
        <c:axId val="684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8448640"/>
        <c:crosses val="autoZero"/>
        <c:auto val="1"/>
        <c:lblAlgn val="ctr"/>
        <c:lblOffset val="100"/>
        <c:noMultiLvlLbl val="0"/>
      </c:catAx>
      <c:valAx>
        <c:axId val="6844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84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121227</xdr:colOff>
      <xdr:row>123</xdr:row>
      <xdr:rowOff>60098</xdr:rowOff>
    </xdr:from>
    <xdr:to>
      <xdr:col>4</xdr:col>
      <xdr:colOff>239694</xdr:colOff>
      <xdr:row>130</xdr:row>
      <xdr:rowOff>675408</xdr:rowOff>
    </xdr:to>
    <xdr:pic>
      <xdr:nvPicPr>
        <xdr:cNvPr id="6" name="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6682" y="116334371"/>
          <a:ext cx="7201603" cy="4130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123</xdr:row>
      <xdr:rowOff>261935</xdr:rowOff>
    </xdr:from>
    <xdr:to>
      <xdr:col>7</xdr:col>
      <xdr:colOff>0</xdr:colOff>
      <xdr:row>130</xdr:row>
      <xdr:rowOff>883227</xdr:rowOff>
    </xdr:to>
    <xdr:pic>
      <xdr:nvPicPr>
        <xdr:cNvPr id="10" name="Imagen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99273" y="116536208"/>
          <a:ext cx="6511636" cy="4136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51954</xdr:colOff>
      <xdr:row>211</xdr:row>
      <xdr:rowOff>294409</xdr:rowOff>
    </xdr:from>
    <xdr:to>
      <xdr:col>4</xdr:col>
      <xdr:colOff>259772</xdr:colOff>
      <xdr:row>215</xdr:row>
      <xdr:rowOff>14843</xdr:rowOff>
    </xdr:to>
    <xdr:graphicFrame macro="">
      <xdr:nvGraphicFramePr>
        <xdr:cNvPr id="5"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476251</xdr:colOff>
      <xdr:row>103</xdr:row>
      <xdr:rowOff>464344</xdr:rowOff>
    </xdr:from>
    <xdr:to>
      <xdr:col>3</xdr:col>
      <xdr:colOff>2143124</xdr:colOff>
      <xdr:row>109</xdr:row>
      <xdr:rowOff>404812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690563</xdr:colOff>
      <xdr:row>104</xdr:row>
      <xdr:rowOff>154781</xdr:rowOff>
    </xdr:from>
    <xdr:to>
      <xdr:col>7</xdr:col>
      <xdr:colOff>307181</xdr:colOff>
      <xdr:row>109</xdr:row>
      <xdr:rowOff>335756</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857250</xdr:colOff>
      <xdr:row>169</xdr:row>
      <xdr:rowOff>400050</xdr:rowOff>
    </xdr:from>
    <xdr:to>
      <xdr:col>3</xdr:col>
      <xdr:colOff>2650192</xdr:colOff>
      <xdr:row>173</xdr:row>
      <xdr:rowOff>101173</xdr:rowOff>
    </xdr:to>
    <xdr:graphicFrame macro="">
      <xdr:nvGraphicFramePr>
        <xdr:cNvPr id="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A/A&#209;O%202021/PLAN%20DE%20RENDICI&#211;N%20DE%20CUENTAS/Copia%20de%20Informe_2022_DGAF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nitez\Desktop\PLANIFICACION\2022\Informes\PcD\PcD_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2\EML%205189\ENERO_2022\Informe_Enero_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aneza%20Flores\AppData\Local\Microsoft\Windows\Temporary%20Internet%20Files\Content.Outlook\ZDDCZT5K\Copia%20de%20Primer%20Informe%20Trimestral%202022%20DGAF-%20DO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DGAF 2022"/>
      <sheetName val="Hoja1"/>
      <sheetName val="Hoja2"/>
    </sheetNames>
    <sheetDataSet>
      <sheetData sheetId="0"/>
      <sheetData sheetId="1"/>
      <sheetData sheetId="2">
        <row r="2">
          <cell r="M2" t="str">
            <v xml:space="preserve">Presupuesto Vigente </v>
          </cell>
          <cell r="N2" t="str">
            <v xml:space="preserve">Ejecutado </v>
          </cell>
        </row>
        <row r="3">
          <cell r="L3" t="str">
            <v xml:space="preserve">Servicios Personales </v>
          </cell>
          <cell r="M3">
            <v>11562245.025</v>
          </cell>
          <cell r="N3">
            <v>11377260.124</v>
          </cell>
        </row>
        <row r="4">
          <cell r="L4" t="str">
            <v xml:space="preserve">Servicios no Personales </v>
          </cell>
          <cell r="M4">
            <v>2095121.9709999999</v>
          </cell>
          <cell r="N4">
            <v>2026879.513</v>
          </cell>
        </row>
        <row r="5">
          <cell r="L5" t="str">
            <v xml:space="preserve">Bienes de Consumo e Insumos </v>
          </cell>
          <cell r="M5">
            <v>56255</v>
          </cell>
          <cell r="N5">
            <v>40345.85</v>
          </cell>
        </row>
        <row r="6">
          <cell r="L6" t="str">
            <v>Inversion Fisica</v>
          </cell>
          <cell r="M6">
            <v>119000</v>
          </cell>
          <cell r="N6">
            <v>105600.126</v>
          </cell>
        </row>
        <row r="7">
          <cell r="L7" t="str">
            <v>Transferencias</v>
          </cell>
          <cell r="M7">
            <v>135000</v>
          </cell>
          <cell r="N7">
            <v>135000</v>
          </cell>
        </row>
        <row r="8">
          <cell r="L8" t="str">
            <v xml:space="preserve">Otros Gastos </v>
          </cell>
          <cell r="M8">
            <v>20040.053</v>
          </cell>
          <cell r="N8">
            <v>17360.916000000001</v>
          </cell>
        </row>
        <row r="9">
          <cell r="L9" t="str">
            <v xml:space="preserve">TOTAL </v>
          </cell>
          <cell r="M9">
            <v>13987662.048999999</v>
          </cell>
          <cell r="N9">
            <v>13702446.528999999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_"/>
      <sheetName val="Resumen OEE"/>
      <sheetName val="ResumenSexado"/>
      <sheetName val="Resumen_Vinculo"/>
      <sheetName val="PIPcD"/>
    </sheetNames>
    <sheetDataSet>
      <sheetData sheetId="0"/>
      <sheetData sheetId="1"/>
      <sheetData sheetId="2"/>
      <sheetData sheetId="3"/>
      <sheetData sheetId="4"/>
      <sheetData sheetId="5">
        <row r="5">
          <cell r="B5" t="str">
            <v>Cuentan con al menos el 5 % de PcD en sus nóminas</v>
          </cell>
          <cell r="C5">
            <v>25</v>
          </cell>
        </row>
        <row r="6">
          <cell r="B6" t="str">
            <v>Cuentan con menos del 5 % de PcD en sus nóminas</v>
          </cell>
          <cell r="C6">
            <v>218</v>
          </cell>
        </row>
        <row r="7">
          <cell r="B7" t="str">
            <v>No cuentan con PcD en sus nóminas</v>
          </cell>
          <cell r="C7">
            <v>171</v>
          </cell>
        </row>
        <row r="8">
          <cell r="B8" t="str">
            <v>No reportan altas y bajas a la SFP, conforme al artículo 107 del Anexo A del Decreto 6581/22</v>
          </cell>
          <cell r="C8">
            <v>11</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140</v>
          </cell>
        </row>
        <row r="5">
          <cell r="B5" t="str">
            <v>CUMPLIMIENTO INTERMEDIO</v>
          </cell>
          <cell r="C5">
            <v>267</v>
          </cell>
        </row>
        <row r="6">
          <cell r="B6" t="str">
            <v>NO CUMPLEN</v>
          </cell>
          <cell r="C6">
            <v>28</v>
          </cell>
        </row>
      </sheetData>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59">
          <cell r="C159" t="str">
            <v xml:space="preserve">Niveles </v>
          </cell>
          <cell r="D159" t="str">
            <v xml:space="preserve">Presupuesto Vigente </v>
          </cell>
          <cell r="E159" t="str">
            <v xml:space="preserve">Ejecutado </v>
          </cell>
        </row>
        <row r="160">
          <cell r="C160" t="str">
            <v xml:space="preserve">Servicios Personales </v>
          </cell>
          <cell r="D160">
            <v>11371145.025</v>
          </cell>
          <cell r="E160">
            <v>2540381.33</v>
          </cell>
        </row>
        <row r="161">
          <cell r="C161" t="str">
            <v xml:space="preserve">Servicios no Personales </v>
          </cell>
          <cell r="D161">
            <v>1365526.9240000001</v>
          </cell>
          <cell r="E161">
            <v>331634.527</v>
          </cell>
        </row>
        <row r="162">
          <cell r="C162" t="str">
            <v xml:space="preserve">Bienes de Consumo e Insumos </v>
          </cell>
          <cell r="D162">
            <v>17000</v>
          </cell>
          <cell r="E162">
            <v>0</v>
          </cell>
        </row>
        <row r="163">
          <cell r="C163" t="str">
            <v>Inversion Fisica</v>
          </cell>
          <cell r="D163">
            <v>70000</v>
          </cell>
          <cell r="E163">
            <v>67161.8</v>
          </cell>
        </row>
        <row r="164">
          <cell r="C164" t="str">
            <v>Transferencias</v>
          </cell>
          <cell r="D164">
            <v>427734.261</v>
          </cell>
          <cell r="E164">
            <v>427734.261</v>
          </cell>
        </row>
        <row r="165">
          <cell r="C165" t="str">
            <v xml:space="preserve">Otros Gastos </v>
          </cell>
          <cell r="D165">
            <v>7890.1</v>
          </cell>
          <cell r="E165">
            <v>5892.4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fp.gov.py/sfp/articulo/15772-informe-del-cumplimiento-de-la-ley-518914-que-corresponde-a-junio-de-2022.html" TargetMode="External"/><Relationship Id="rId18" Type="http://schemas.openxmlformats.org/officeDocument/2006/relationships/hyperlink" Target="https://www.sfp.gov.py/sfp/articulo/15877-informe-del-cumplimiento-de-la-ley-518914-que-corresponde-a-octubre-de-2022.html" TargetMode="External"/><Relationship Id="rId26" Type="http://schemas.openxmlformats.org/officeDocument/2006/relationships/hyperlink" Target="https://www.contrataciones.gov.py/licitaciones/adjudicacion/420300-servicio-mantenimiento-reparacion-aire-acondicionado-sedes-sfp-plurianual-ad-referen-1/resumen-adjudicacion.html" TargetMode="External"/><Relationship Id="rId39" Type="http://schemas.openxmlformats.org/officeDocument/2006/relationships/hyperlink" Target="file:///\\fileserver2\Publico\DGCE\DAII\Informes%20Auditoria%202022" TargetMode="External"/><Relationship Id="rId3" Type="http://schemas.openxmlformats.org/officeDocument/2006/relationships/hyperlink" Target="https://www.sfp.gov.py/sfp/seccion/67-situacion-pcd.html" TargetMode="External"/><Relationship Id="rId21" Type="http://schemas.openxmlformats.org/officeDocument/2006/relationships/hyperlink" Target="https://informacionpublica.paraguay.gov.py/portal/" TargetMode="External"/><Relationship Id="rId34" Type="http://schemas.openxmlformats.org/officeDocument/2006/relationships/hyperlink" Target="file:///\\fileserver2\Publico\DGCE\DAII\Informes%20Auditoria%202021" TargetMode="External"/><Relationship Id="rId42" Type="http://schemas.openxmlformats.org/officeDocument/2006/relationships/hyperlink" Target="file:///\\fileserver2\Publico\DGCE\DAII\Informes%20Auditoria%202022" TargetMode="External"/><Relationship Id="rId47" Type="http://schemas.openxmlformats.org/officeDocument/2006/relationships/hyperlink" Target="file:///\\fileserver2\Publico\DGCE\DAII\Informes%20Auditoria%202022" TargetMode="External"/><Relationship Id="rId50" Type="http://schemas.openxmlformats.org/officeDocument/2006/relationships/printerSettings" Target="../printerSettings/printerSettings1.bin"/><Relationship Id="rId7" Type="http://schemas.openxmlformats.org/officeDocument/2006/relationships/hyperlink" Target="http://www.paraguayconcursa.gov.py/" TargetMode="External"/><Relationship Id="rId12" Type="http://schemas.openxmlformats.org/officeDocument/2006/relationships/hyperlink" Target="https://www.sfp.gov.py/sfp/articulo/15745-informe-del-cumplimiento-de-la-ley-518914-que-corresponde-al-mes-de-mayo-de-2022.html" TargetMode="External"/><Relationship Id="rId17" Type="http://schemas.openxmlformats.org/officeDocument/2006/relationships/hyperlink" Target="https://www.sfp.gov.py/sfp/articulo/15841-informe-del-cumplimiento-de-la-ley-518914-que-corresponde-a-septiembre-de-2022.html" TargetMode="External"/><Relationship Id="rId25" Type="http://schemas.openxmlformats.org/officeDocument/2006/relationships/hyperlink" Target="https://www.contrataciones.gov.py/licitaciones/adjudicacion/419565-adquisicion-licencias-equipos-informaticos-sfp-ad-referendum-1/resumen-adjudicacion.html" TargetMode="External"/><Relationship Id="rId33" Type="http://schemas.openxmlformats.org/officeDocument/2006/relationships/hyperlink" Target="file:///\\fileserver2\Publico\DGCE\DAII\Informes%20Auditoria%202021" TargetMode="External"/><Relationship Id="rId38" Type="http://schemas.openxmlformats.org/officeDocument/2006/relationships/hyperlink" Target="file:///\\fileserver2\Publico\DGCE\DAII\Informes%20Auditoria%202022" TargetMode="External"/><Relationship Id="rId46"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https://www.sfp.gov.py/sfp/articulo/15821-informe-del-cumplimiento-de-la-ley-518914-que-corresponde-a-agosto-de-2022.html" TargetMode="External"/><Relationship Id="rId20" Type="http://schemas.openxmlformats.org/officeDocument/2006/relationships/hyperlink" Target="https://www.sfp.gov.py/sfp/pagina/144-informacion-minima-52822014.html" TargetMode="External"/><Relationship Id="rId29" Type="http://schemas.openxmlformats.org/officeDocument/2006/relationships/hyperlink" Target="file:///\\fileserver2\Publico\DGCE\DAII\Informes%20Auditoria%202022" TargetMode="External"/><Relationship Id="rId41" Type="http://schemas.openxmlformats.org/officeDocument/2006/relationships/hyperlink" Target="file:///\\fileserver2\Publico\DGCE\DAII\Informes%20Auditoria%202022" TargetMode="External"/><Relationship Id="rId1" Type="http://schemas.openxmlformats.org/officeDocument/2006/relationships/hyperlink" Target="https://url2.cl/4WxFa" TargetMode="External"/><Relationship Id="rId6" Type="http://schemas.openxmlformats.org/officeDocument/2006/relationships/hyperlink" Target="http://www.paraguayconcursa.gov.py/" TargetMode="External"/><Relationship Id="rId11" Type="http://schemas.openxmlformats.org/officeDocument/2006/relationships/hyperlink" Target="https://www.sfp.gov.py/sfp/articulo/15687-informe-del-cumplimiento-de-la-ley-518914-que-corresponde-al-mes-de-febrero-de-2022.html" TargetMode="External"/><Relationship Id="rId24" Type="http://schemas.openxmlformats.org/officeDocument/2006/relationships/hyperlink" Target="https://www.contrataciones.gov.py/licitaciones/adjudicacion/416695-seguros-varios-sfp-1/resumen-adjudicacion.html" TargetMode="External"/><Relationship Id="rId32" Type="http://schemas.openxmlformats.org/officeDocument/2006/relationships/hyperlink" Target="file:///\\fileserver2\Publico\DGCE\DAII\Informes%20Auditoria%202022" TargetMode="External"/><Relationship Id="rId37" Type="http://schemas.openxmlformats.org/officeDocument/2006/relationships/hyperlink" Target="file:///\\fileserver2\Publico\DGCE\DAII\Informes%20Auditoria%202022" TargetMode="External"/><Relationship Id="rId40" Type="http://schemas.openxmlformats.org/officeDocument/2006/relationships/hyperlink" Target="file:///\\fileserver2\Publico\DGCE\DAII\Informes%20Auditoria%202022" TargetMode="External"/><Relationship Id="rId45" Type="http://schemas.openxmlformats.org/officeDocument/2006/relationships/hyperlink" Target="file:///\\fileserver2\Publico\DGCE\DAII\Informes%20Auditoria%202022" TargetMode="External"/><Relationship Id="rId5" Type="http://schemas.openxmlformats.org/officeDocument/2006/relationships/hyperlink" Target="https://url2.cl/lKj9p" TargetMode="External"/><Relationship Id="rId15" Type="http://schemas.openxmlformats.org/officeDocument/2006/relationships/hyperlink" Target="https://www.sfp.gov.py/sfp/articulo/15651-informe-del-cumplimiento-de-la-ley-5189-que-corresponde-al-mes-de-enero-de-2022.html" TargetMode="External"/><Relationship Id="rId23" Type="http://schemas.openxmlformats.org/officeDocument/2006/relationships/hyperlink" Target="https://www.contrataciones.gov.py/licitaciones/adjudicacion/414239-alquiler-fotocopiadoras-sfp-plurianual-ad-referendum-1/resumen-adjudicacion.html" TargetMode="External"/><Relationship Id="rId28" Type="http://schemas.openxmlformats.org/officeDocument/2006/relationships/hyperlink" Target="file:///\\fileserver2\Publico\DGCE\DAII\Informes%20Auditoria%202022" TargetMode="External"/><Relationship Id="rId36" Type="http://schemas.openxmlformats.org/officeDocument/2006/relationships/hyperlink" Target="file:///\\fileserver2\Publico\DGCE\DAII\Informes%20Auditoria%202022" TargetMode="External"/><Relationship Id="rId49" Type="http://schemas.openxmlformats.org/officeDocument/2006/relationships/hyperlink" Target="https://www.sfp.gov.py/sfp/seccion/67-situacion-pcd.html" TargetMode="External"/><Relationship Id="rId10" Type="http://schemas.openxmlformats.org/officeDocument/2006/relationships/hyperlink" Target="https://www.sfp.gov.py/sfp/seccion/65-monitoreo-de-la-ley-518914.html" TargetMode="External"/><Relationship Id="rId19" Type="http://schemas.openxmlformats.org/officeDocument/2006/relationships/hyperlink" Target="https://transparencia.senac.gov.py/portal" TargetMode="External"/><Relationship Id="rId31" Type="http://schemas.openxmlformats.org/officeDocument/2006/relationships/hyperlink" Target="file:///\\fileserver2\Publico\DGCE\DAII\Informes%20Auditoria%202022" TargetMode="External"/><Relationship Id="rId44" Type="http://schemas.openxmlformats.org/officeDocument/2006/relationships/hyperlink" Target="file:///\\fileserver2\Publico\DGCE\DAII\Informes%20Auditoria%202022" TargetMode="External"/><Relationship Id="rId4" Type="http://schemas.openxmlformats.org/officeDocument/2006/relationships/hyperlink" Target="https://www.sfp.gov.py/sfp/archivos/documentos/RES%20105.22%20PLAN%20ANUAL%20RRC_8crc0fks.pdf" TargetMode="External"/><Relationship Id="rId9" Type="http://schemas.openxmlformats.org/officeDocument/2006/relationships/hyperlink" Target="https://www.sfp.gov.py/sfp/seccion/65-monitoreo-de-la-ley-518914.html" TargetMode="External"/><Relationship Id="rId14" Type="http://schemas.openxmlformats.org/officeDocument/2006/relationships/hyperlink" Target="https://www.sfp.gov.py/sfp/articulo/15794-informe-del-cumplimiento-de-la-ley-518914-que-corresponde-a-julio-de-2022.html" TargetMode="External"/><Relationship Id="rId22" Type="http://schemas.openxmlformats.org/officeDocument/2006/relationships/hyperlink" Target="https://www.contrataciones.gov.py/licitaciones/adjudicacion/405586-seguro-vehiculo-institucional-1/resumen-adjudicacion.html" TargetMode="External"/><Relationship Id="rId27" Type="http://schemas.openxmlformats.org/officeDocument/2006/relationships/hyperlink" Target="https://www.contrataciones.gov.py/licitaciones/adjudicacion/421590-adquisicion-renovacion-licencias-antivirus-sfp-ad-referendum-1/resumen-adjudicacion.html" TargetMode="External"/><Relationship Id="rId30" Type="http://schemas.openxmlformats.org/officeDocument/2006/relationships/hyperlink" Target="file:///\\fileserver2\Publico\DGCE\DAII\Informes%20Auditoria%202022" TargetMode="External"/><Relationship Id="rId35" Type="http://schemas.openxmlformats.org/officeDocument/2006/relationships/hyperlink" Target="file:///\\fileserver2\Publico\DGCE\DAII\Informes%20Auditoria%202022" TargetMode="External"/><Relationship Id="rId43" Type="http://schemas.openxmlformats.org/officeDocument/2006/relationships/hyperlink" Target="file:///\\fileserver2\Publico\DGCE\DAII\Informes%20Auditoria%202022" TargetMode="External"/><Relationship Id="rId48" Type="http://schemas.openxmlformats.org/officeDocument/2006/relationships/hyperlink" Target="file:///\\fileserver2\Publico\DGCE\DAII\Informes%20Auditoria%202022" TargetMode="External"/><Relationship Id="rId8" Type="http://schemas.openxmlformats.org/officeDocument/2006/relationships/hyperlink" Target="https://www.sfp.gov.py/sfp/noticia/14797-4715-funcionarios-del-pais-seran-beneficiados-con-los-cursos-gratuitos-ofrecidos-por-la-sfpinapp.html" TargetMode="External"/><Relationship Id="rId5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seccion/65-monitoreo-de-la-ley-518914.html" TargetMode="External"/><Relationship Id="rId3" Type="http://schemas.openxmlformats.org/officeDocument/2006/relationships/hyperlink" Target="https://www.sfp.gov.py/sfp/seccion/67-situacion-pcd.html" TargetMode="External"/><Relationship Id="rId21" Type="http://schemas.openxmlformats.org/officeDocument/2006/relationships/printerSettings" Target="../printerSettings/printerSettings2.bin"/><Relationship Id="rId7" Type="http://schemas.openxmlformats.org/officeDocument/2006/relationships/hyperlink" Target="http://www.paraguayconcursa.gov.py/" TargetMode="External"/><Relationship Id="rId12" Type="http://schemas.openxmlformats.org/officeDocument/2006/relationships/hyperlink" Target="file:///\\fileserver2\Publico\DGCE\DAII\Informes%20Auditoria%202021" TargetMode="External"/><Relationship Id="rId17"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2" TargetMode="External"/><Relationship Id="rId20" Type="http://schemas.openxmlformats.org/officeDocument/2006/relationships/hyperlink" Target="https://www.contrataciones.gov.py/licitaciones/planificacion/409144-seguro-medico-funcionarios-permanentes-contratados-comisionados-sfp-1.html"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file:///\\fileserver2\Publico\DGCE\DAII\Informes%20Auditoria%202021"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file:///\\fileserver2\Publico\DGCE\DAII\Informes%20Auditoria%202022" TargetMode="External"/><Relationship Id="rId10"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19" Type="http://schemas.openxmlformats.org/officeDocument/2006/relationships/hyperlink" Target="https://www.contrataciones.gov.py/licitaciones/adjudicacion/405586-seguro-vehiculo-institucional-1/resumen-adjudicacion.html"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file:///\\fileserver2\Publico\DGCE\DAII\Informes%20Auditoria%202022" TargetMode="External"/><Relationship Id="rId2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8"/>
  <sheetViews>
    <sheetView tabSelected="1" view="pageBreakPreview" topLeftCell="A189" zoomScale="55" zoomScaleNormal="60" zoomScaleSheetLayoutView="55" workbookViewId="0">
      <selection activeCell="H215" sqref="H215"/>
    </sheetView>
  </sheetViews>
  <sheetFormatPr baseColWidth="10" defaultColWidth="9.140625" defaultRowHeight="15"/>
  <cols>
    <col min="1" max="1" width="4.28515625" style="4" customWidth="1"/>
    <col min="2" max="2" width="16.42578125" style="4" customWidth="1"/>
    <col min="3" max="3" width="64" style="4" customWidth="1"/>
    <col min="4" max="4" width="42.28515625" style="4" customWidth="1"/>
    <col min="5" max="5" width="42.7109375" style="4" customWidth="1"/>
    <col min="6" max="6" width="69.28515625" style="4" customWidth="1"/>
    <col min="7" max="7" width="31.140625" style="4" customWidth="1"/>
    <col min="8" max="8" width="33.7109375" style="4" customWidth="1"/>
    <col min="9" max="9" width="33.7109375" style="4" hidden="1" customWidth="1"/>
    <col min="10" max="16384" width="9.140625" style="4"/>
  </cols>
  <sheetData>
    <row r="1" spans="2:9" ht="33.75" customHeight="1">
      <c r="B1" s="436" t="s">
        <v>116</v>
      </c>
      <c r="C1" s="433"/>
      <c r="D1" s="433"/>
      <c r="E1" s="434"/>
      <c r="F1" s="13"/>
      <c r="G1" s="13"/>
      <c r="H1" s="13"/>
      <c r="I1" s="13"/>
    </row>
    <row r="2" spans="2:9" ht="27" customHeight="1"/>
    <row r="3" spans="2:9" ht="27" customHeight="1">
      <c r="B3" s="10" t="s">
        <v>0</v>
      </c>
      <c r="C3" s="14"/>
    </row>
    <row r="4" spans="2:9" ht="27" customHeight="1">
      <c r="B4" s="15" t="s">
        <v>1</v>
      </c>
      <c r="C4" s="15" t="s">
        <v>265</v>
      </c>
    </row>
    <row r="5" spans="2:9" ht="27" customHeight="1">
      <c r="B5" s="16" t="s">
        <v>382</v>
      </c>
      <c r="C5" s="16"/>
    </row>
    <row r="6" spans="2:9" ht="27" customHeight="1">
      <c r="B6" s="17"/>
      <c r="C6" s="17"/>
    </row>
    <row r="7" spans="2:9" ht="27" customHeight="1">
      <c r="B7" s="436" t="s">
        <v>2</v>
      </c>
      <c r="C7" s="433"/>
      <c r="D7" s="433"/>
      <c r="E7" s="434"/>
    </row>
    <row r="8" spans="2:9" ht="62.25" customHeight="1">
      <c r="B8" s="437" t="s">
        <v>76</v>
      </c>
      <c r="C8" s="438"/>
      <c r="D8" s="438"/>
      <c r="E8" s="439"/>
    </row>
    <row r="9" spans="2:9" s="12" customFormat="1" ht="27" customHeight="1">
      <c r="B9" s="18"/>
      <c r="C9" s="18"/>
      <c r="D9" s="18"/>
      <c r="E9" s="18"/>
      <c r="F9" s="4"/>
      <c r="G9" s="4"/>
      <c r="H9" s="4"/>
      <c r="I9" s="4"/>
    </row>
    <row r="10" spans="2:9" ht="27" customHeight="1">
      <c r="B10" s="436" t="s">
        <v>171</v>
      </c>
      <c r="C10" s="433"/>
      <c r="D10" s="433"/>
      <c r="E10" s="434"/>
    </row>
    <row r="11" spans="2:9" ht="93" customHeight="1">
      <c r="B11" s="440" t="s">
        <v>103</v>
      </c>
      <c r="C11" s="441"/>
      <c r="D11" s="441"/>
      <c r="E11" s="442"/>
    </row>
    <row r="12" spans="2:9" s="12" customFormat="1" ht="27" customHeight="1">
      <c r="B12" s="18"/>
      <c r="C12" s="18"/>
      <c r="D12" s="18"/>
      <c r="E12" s="18"/>
    </row>
    <row r="13" spans="2:9" s="19" customFormat="1" ht="27" customHeight="1">
      <c r="B13" s="436" t="s">
        <v>172</v>
      </c>
      <c r="C13" s="433"/>
      <c r="D13" s="433"/>
      <c r="E13" s="434"/>
      <c r="F13" s="4"/>
      <c r="G13" s="4"/>
      <c r="H13" s="4"/>
      <c r="I13" s="4"/>
    </row>
    <row r="14" spans="2:9" ht="27" customHeight="1">
      <c r="B14" s="391" t="s">
        <v>3</v>
      </c>
      <c r="C14" s="392" t="s">
        <v>4</v>
      </c>
      <c r="D14" s="392" t="s">
        <v>5</v>
      </c>
      <c r="E14" s="393" t="s">
        <v>6</v>
      </c>
    </row>
    <row r="15" spans="2:9" ht="27" customHeight="1">
      <c r="B15" s="389">
        <v>1</v>
      </c>
      <c r="C15" s="380" t="s">
        <v>77</v>
      </c>
      <c r="D15" s="390" t="s">
        <v>97</v>
      </c>
      <c r="E15" s="390" t="s">
        <v>99</v>
      </c>
    </row>
    <row r="16" spans="2:9" ht="27" customHeight="1">
      <c r="B16" s="389">
        <v>2</v>
      </c>
      <c r="C16" s="380" t="s">
        <v>78</v>
      </c>
      <c r="D16" s="390" t="s">
        <v>93</v>
      </c>
      <c r="E16" s="390" t="s">
        <v>100</v>
      </c>
    </row>
    <row r="17" spans="2:7" ht="27" customHeight="1">
      <c r="B17" s="389">
        <v>3</v>
      </c>
      <c r="C17" s="380" t="s">
        <v>79</v>
      </c>
      <c r="D17" s="390" t="s">
        <v>91</v>
      </c>
      <c r="E17" s="390" t="s">
        <v>100</v>
      </c>
    </row>
    <row r="18" spans="2:7" ht="27" customHeight="1">
      <c r="B18" s="389">
        <v>4</v>
      </c>
      <c r="C18" s="380" t="s">
        <v>80</v>
      </c>
      <c r="D18" s="390" t="s">
        <v>89</v>
      </c>
      <c r="E18" s="390" t="s">
        <v>100</v>
      </c>
    </row>
    <row r="19" spans="2:7" ht="27" customHeight="1">
      <c r="B19" s="389">
        <v>5</v>
      </c>
      <c r="C19" s="380" t="s">
        <v>81</v>
      </c>
      <c r="D19" s="390" t="s">
        <v>96</v>
      </c>
      <c r="E19" s="390" t="s">
        <v>101</v>
      </c>
    </row>
    <row r="20" spans="2:7" ht="27" customHeight="1">
      <c r="B20" s="389">
        <v>6</v>
      </c>
      <c r="C20" s="380" t="s">
        <v>82</v>
      </c>
      <c r="D20" s="390" t="s">
        <v>92</v>
      </c>
      <c r="E20" s="390" t="s">
        <v>100</v>
      </c>
    </row>
    <row r="21" spans="2:7" ht="27" customHeight="1">
      <c r="B21" s="389">
        <v>7</v>
      </c>
      <c r="C21" s="380" t="s">
        <v>83</v>
      </c>
      <c r="D21" s="390" t="s">
        <v>95</v>
      </c>
      <c r="E21" s="390" t="s">
        <v>102</v>
      </c>
    </row>
    <row r="22" spans="2:7" ht="27" customHeight="1">
      <c r="B22" s="389">
        <v>8</v>
      </c>
      <c r="C22" s="380" t="s">
        <v>84</v>
      </c>
      <c r="D22" s="390" t="s">
        <v>266</v>
      </c>
      <c r="E22" s="390" t="s">
        <v>234</v>
      </c>
    </row>
    <row r="23" spans="2:7" ht="27" customHeight="1">
      <c r="B23" s="389">
        <v>9</v>
      </c>
      <c r="C23" s="380" t="s">
        <v>85</v>
      </c>
      <c r="D23" s="390" t="s">
        <v>90</v>
      </c>
      <c r="E23" s="390" t="s">
        <v>101</v>
      </c>
    </row>
    <row r="24" spans="2:7" ht="27" customHeight="1">
      <c r="B24" s="389">
        <v>10</v>
      </c>
      <c r="C24" s="380" t="s">
        <v>86</v>
      </c>
      <c r="D24" s="390" t="s">
        <v>94</v>
      </c>
      <c r="E24" s="390" t="s">
        <v>100</v>
      </c>
    </row>
    <row r="25" spans="2:7" ht="27" customHeight="1">
      <c r="B25" s="389">
        <v>11</v>
      </c>
      <c r="C25" s="380" t="s">
        <v>87</v>
      </c>
      <c r="D25" s="390" t="s">
        <v>98</v>
      </c>
      <c r="E25" s="390" t="s">
        <v>100</v>
      </c>
    </row>
    <row r="26" spans="2:7" ht="27" customHeight="1">
      <c r="B26" s="389">
        <v>12</v>
      </c>
      <c r="C26" s="380" t="s">
        <v>88</v>
      </c>
      <c r="D26" s="390" t="s">
        <v>196</v>
      </c>
      <c r="E26" s="390" t="s">
        <v>100</v>
      </c>
    </row>
    <row r="27" spans="2:7">
      <c r="B27" s="26"/>
      <c r="C27" s="27"/>
      <c r="D27" s="28"/>
      <c r="E27" s="28"/>
    </row>
    <row r="28" spans="2:7" ht="45" customHeight="1">
      <c r="B28" s="436" t="s">
        <v>7</v>
      </c>
      <c r="C28" s="433"/>
      <c r="D28" s="433"/>
      <c r="E28" s="434"/>
    </row>
    <row r="29" spans="2:7" ht="41.25" customHeight="1">
      <c r="B29" s="436" t="s">
        <v>8</v>
      </c>
      <c r="C29" s="433"/>
      <c r="D29" s="433"/>
      <c r="E29" s="434"/>
    </row>
    <row r="30" spans="2:7" ht="94.5" customHeight="1">
      <c r="B30" s="56" t="s">
        <v>9</v>
      </c>
      <c r="C30" s="443" t="s">
        <v>267</v>
      </c>
      <c r="D30" s="444"/>
      <c r="E30" s="444"/>
      <c r="F30" s="29"/>
    </row>
    <row r="31" spans="2:7" ht="12" customHeight="1">
      <c r="B31" s="29"/>
      <c r="C31" s="29"/>
      <c r="D31" s="29"/>
      <c r="E31" s="29"/>
      <c r="F31" s="29"/>
    </row>
    <row r="32" spans="2:7" ht="36.75" customHeight="1">
      <c r="B32" s="445" t="s">
        <v>173</v>
      </c>
      <c r="C32" s="446"/>
      <c r="D32" s="446"/>
      <c r="E32" s="447"/>
      <c r="F32" s="284"/>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333" t="s">
        <v>134</v>
      </c>
    </row>
    <row r="35" spans="1:6" ht="83.25" customHeight="1">
      <c r="B35" s="60" t="s">
        <v>16</v>
      </c>
      <c r="C35" s="61" t="s">
        <v>108</v>
      </c>
      <c r="D35" s="60" t="s">
        <v>106</v>
      </c>
      <c r="E35" s="62" t="s">
        <v>110</v>
      </c>
      <c r="F35" s="63" t="s">
        <v>135</v>
      </c>
    </row>
    <row r="36" spans="1:6" ht="233.25" customHeight="1">
      <c r="B36" s="60" t="s">
        <v>17</v>
      </c>
      <c r="C36" s="61" t="s">
        <v>107</v>
      </c>
      <c r="D36" s="64" t="s">
        <v>105</v>
      </c>
      <c r="E36" s="72" t="s">
        <v>206</v>
      </c>
      <c r="F36" s="63" t="s">
        <v>136</v>
      </c>
    </row>
    <row r="37" spans="1:6">
      <c r="F37" s="31"/>
    </row>
    <row r="38" spans="1:6" ht="43.5" customHeight="1">
      <c r="B38" s="436" t="s">
        <v>18</v>
      </c>
      <c r="C38" s="433"/>
      <c r="D38" s="433"/>
      <c r="E38" s="434"/>
      <c r="F38" s="284"/>
    </row>
    <row r="39" spans="1:6" ht="51.75" customHeight="1">
      <c r="B39" s="436" t="s">
        <v>19</v>
      </c>
      <c r="C39" s="433"/>
      <c r="D39" s="433"/>
      <c r="E39" s="434"/>
      <c r="F39" s="284"/>
    </row>
    <row r="40" spans="1:6" ht="48" customHeight="1">
      <c r="B40" s="65" t="s">
        <v>20</v>
      </c>
      <c r="C40" s="66" t="s">
        <v>133</v>
      </c>
      <c r="D40" s="65" t="s">
        <v>22</v>
      </c>
      <c r="E40" s="81"/>
      <c r="F40" s="81"/>
    </row>
    <row r="41" spans="1:6" ht="282.75" customHeight="1">
      <c r="A41" s="281"/>
      <c r="B41" s="67" t="s">
        <v>209</v>
      </c>
      <c r="C41" s="68" t="s">
        <v>374</v>
      </c>
      <c r="D41" s="213" t="s">
        <v>210</v>
      </c>
      <c r="E41" s="80"/>
      <c r="F41" s="80"/>
    </row>
    <row r="42" spans="1:6" s="32" customFormat="1" ht="48.75" customHeight="1">
      <c r="B42" s="69" t="s">
        <v>23</v>
      </c>
      <c r="C42" s="70">
        <v>1</v>
      </c>
      <c r="D42" s="289" t="s">
        <v>352</v>
      </c>
      <c r="E42" s="85"/>
      <c r="F42" s="85"/>
    </row>
    <row r="43" spans="1:6" s="32" customFormat="1" ht="47.25" customHeight="1">
      <c r="B43" s="69" t="s">
        <v>24</v>
      </c>
      <c r="C43" s="70">
        <v>1</v>
      </c>
      <c r="D43" s="213" t="s">
        <v>350</v>
      </c>
      <c r="E43" s="85"/>
      <c r="F43" s="85"/>
    </row>
    <row r="44" spans="1:6" s="32" customFormat="1" ht="47.25" customHeight="1">
      <c r="B44" s="69" t="s">
        <v>25</v>
      </c>
      <c r="C44" s="70">
        <v>1</v>
      </c>
      <c r="D44" s="213" t="s">
        <v>353</v>
      </c>
      <c r="E44" s="85"/>
      <c r="F44" s="85"/>
    </row>
    <row r="45" spans="1:6" s="32" customFormat="1" ht="40.5" customHeight="1">
      <c r="B45" s="69" t="s">
        <v>26</v>
      </c>
      <c r="C45" s="70">
        <v>1</v>
      </c>
      <c r="D45" s="289" t="s">
        <v>351</v>
      </c>
      <c r="E45" s="86"/>
      <c r="F45" s="85"/>
    </row>
    <row r="46" spans="1:6" s="32" customFormat="1" ht="27" customHeight="1">
      <c r="B46" s="69" t="s">
        <v>34</v>
      </c>
      <c r="C46" s="70">
        <v>1</v>
      </c>
      <c r="D46" s="289" t="s">
        <v>359</v>
      </c>
      <c r="E46" s="86"/>
      <c r="F46" s="85"/>
    </row>
    <row r="47" spans="1:6" s="32" customFormat="1" ht="27" customHeight="1">
      <c r="B47" s="69" t="s">
        <v>35</v>
      </c>
      <c r="C47" s="70">
        <v>1</v>
      </c>
      <c r="D47" s="289" t="s">
        <v>360</v>
      </c>
      <c r="E47" s="86"/>
      <c r="F47" s="85"/>
    </row>
    <row r="48" spans="1:6" s="32" customFormat="1" ht="36.75" customHeight="1">
      <c r="B48" s="69" t="s">
        <v>175</v>
      </c>
      <c r="C48" s="70">
        <v>1</v>
      </c>
      <c r="D48" s="289" t="s">
        <v>361</v>
      </c>
      <c r="E48" s="86"/>
      <c r="F48" s="85"/>
    </row>
    <row r="49" spans="2:6" s="32" customFormat="1" ht="38.25" customHeight="1">
      <c r="B49" s="69" t="s">
        <v>176</v>
      </c>
      <c r="C49" s="71">
        <v>1</v>
      </c>
      <c r="D49" s="289" t="s">
        <v>376</v>
      </c>
      <c r="E49" s="86"/>
      <c r="F49" s="85"/>
    </row>
    <row r="50" spans="2:6" s="32" customFormat="1" ht="27" customHeight="1">
      <c r="B50" s="69" t="s">
        <v>200</v>
      </c>
      <c r="C50" s="71">
        <v>1</v>
      </c>
      <c r="D50" s="289" t="s">
        <v>377</v>
      </c>
      <c r="E50" s="86"/>
      <c r="F50" s="85"/>
    </row>
    <row r="51" spans="2:6" s="32" customFormat="1" ht="27" customHeight="1">
      <c r="B51" s="69" t="s">
        <v>201</v>
      </c>
      <c r="C51" s="71">
        <v>1</v>
      </c>
      <c r="D51" s="289" t="s">
        <v>378</v>
      </c>
      <c r="E51" s="86"/>
      <c r="F51" s="85"/>
    </row>
    <row r="52" spans="2:6" s="32" customFormat="1" ht="27" customHeight="1">
      <c r="B52" s="69" t="s">
        <v>202</v>
      </c>
      <c r="C52" s="71" t="s">
        <v>375</v>
      </c>
      <c r="D52" s="74"/>
      <c r="E52" s="86"/>
      <c r="F52" s="85"/>
    </row>
    <row r="53" spans="2:6" ht="27" customHeight="1">
      <c r="C53" s="29"/>
      <c r="D53" s="29"/>
      <c r="E53" s="29"/>
    </row>
    <row r="54" spans="2:6" ht="35.1" customHeight="1">
      <c r="B54" s="436" t="s">
        <v>27</v>
      </c>
      <c r="C54" s="433"/>
      <c r="D54" s="433"/>
      <c r="E54" s="434"/>
      <c r="F54" s="284"/>
    </row>
    <row r="55" spans="2:6" ht="35.1" customHeight="1">
      <c r="B55" s="65" t="s">
        <v>20</v>
      </c>
      <c r="C55" s="58" t="s">
        <v>21</v>
      </c>
      <c r="D55" s="58" t="s">
        <v>28</v>
      </c>
      <c r="E55" s="448" t="s">
        <v>178</v>
      </c>
      <c r="F55" s="449"/>
    </row>
    <row r="56" spans="2:6" ht="35.1" customHeight="1">
      <c r="B56" s="69" t="s">
        <v>23</v>
      </c>
      <c r="C56" s="300">
        <v>1</v>
      </c>
      <c r="D56" s="450" t="s">
        <v>362</v>
      </c>
      <c r="E56" s="452" t="s">
        <v>363</v>
      </c>
      <c r="F56" s="453"/>
    </row>
    <row r="57" spans="2:6" ht="35.1" customHeight="1">
      <c r="B57" s="69" t="s">
        <v>24</v>
      </c>
      <c r="C57" s="300">
        <v>1</v>
      </c>
      <c r="D57" s="451"/>
      <c r="E57" s="454"/>
      <c r="F57" s="455"/>
    </row>
    <row r="58" spans="2:6" ht="35.1" customHeight="1">
      <c r="B58" s="69" t="s">
        <v>25</v>
      </c>
      <c r="C58" s="300">
        <v>1</v>
      </c>
      <c r="D58" s="451"/>
      <c r="E58" s="454"/>
      <c r="F58" s="455"/>
    </row>
    <row r="59" spans="2:6" ht="35.1" customHeight="1">
      <c r="B59" s="69" t="s">
        <v>26</v>
      </c>
      <c r="C59" s="300">
        <v>1</v>
      </c>
      <c r="D59" s="451"/>
      <c r="E59" s="454"/>
      <c r="F59" s="455"/>
    </row>
    <row r="60" spans="2:6" ht="35.1" customHeight="1">
      <c r="B60" s="69" t="s">
        <v>34</v>
      </c>
      <c r="C60" s="300">
        <v>1</v>
      </c>
      <c r="D60" s="451"/>
      <c r="E60" s="454"/>
      <c r="F60" s="455"/>
    </row>
    <row r="61" spans="2:6" ht="35.1" customHeight="1">
      <c r="B61" s="69" t="s">
        <v>35</v>
      </c>
      <c r="C61" s="300">
        <v>1</v>
      </c>
      <c r="D61" s="451"/>
      <c r="E61" s="454"/>
      <c r="F61" s="455"/>
    </row>
    <row r="62" spans="2:6" ht="35.1" customHeight="1">
      <c r="B62" s="69" t="s">
        <v>175</v>
      </c>
      <c r="C62" s="300">
        <v>1</v>
      </c>
      <c r="D62" s="451"/>
      <c r="E62" s="454"/>
      <c r="F62" s="455"/>
    </row>
    <row r="63" spans="2:6" ht="35.1" customHeight="1">
      <c r="B63" s="69" t="s">
        <v>176</v>
      </c>
      <c r="C63" s="300">
        <v>1</v>
      </c>
      <c r="D63" s="451"/>
      <c r="E63" s="454"/>
      <c r="F63" s="455"/>
    </row>
    <row r="64" spans="2:6" ht="35.1" customHeight="1">
      <c r="B64" s="69" t="s">
        <v>200</v>
      </c>
      <c r="C64" s="300">
        <v>1</v>
      </c>
      <c r="D64" s="451"/>
      <c r="E64" s="454"/>
      <c r="F64" s="455"/>
    </row>
    <row r="65" spans="2:6" ht="35.1" customHeight="1">
      <c r="B65" s="69" t="s">
        <v>201</v>
      </c>
      <c r="C65" s="300">
        <v>1</v>
      </c>
      <c r="D65" s="451"/>
      <c r="E65" s="454"/>
      <c r="F65" s="455"/>
    </row>
    <row r="66" spans="2:6" ht="35.1" customHeight="1">
      <c r="B66" s="69" t="s">
        <v>202</v>
      </c>
      <c r="C66" s="300">
        <v>1</v>
      </c>
      <c r="D66" s="451"/>
      <c r="E66" s="454"/>
      <c r="F66" s="455"/>
    </row>
    <row r="67" spans="2:6" ht="35.1" customHeight="1">
      <c r="B67" s="69" t="s">
        <v>393</v>
      </c>
      <c r="C67" s="300" t="s">
        <v>394</v>
      </c>
      <c r="D67" s="451"/>
      <c r="E67" s="456"/>
      <c r="F67" s="457"/>
    </row>
    <row r="68" spans="2:6" ht="20.100000000000001" customHeight="1">
      <c r="C68" t="s">
        <v>270</v>
      </c>
    </row>
    <row r="69" spans="2:6" ht="30.75" customHeight="1">
      <c r="B69" s="436" t="s">
        <v>29</v>
      </c>
      <c r="C69" s="433"/>
      <c r="D69" s="433"/>
      <c r="E69" s="434"/>
      <c r="F69" s="284"/>
    </row>
    <row r="70" spans="2:6" ht="32.25" customHeight="1">
      <c r="B70" s="75" t="s">
        <v>20</v>
      </c>
      <c r="C70" s="76" t="s">
        <v>30</v>
      </c>
      <c r="D70" s="76" t="s">
        <v>31</v>
      </c>
      <c r="E70" s="76" t="s">
        <v>32</v>
      </c>
      <c r="F70" s="76" t="s">
        <v>33</v>
      </c>
    </row>
    <row r="71" spans="2:6" ht="34.5" customHeight="1">
      <c r="B71" s="69" t="s">
        <v>23</v>
      </c>
      <c r="C71" s="78">
        <v>3</v>
      </c>
      <c r="D71" s="79">
        <v>1</v>
      </c>
      <c r="E71" s="80"/>
      <c r="F71" s="450" t="s">
        <v>364</v>
      </c>
    </row>
    <row r="72" spans="2:6" ht="34.5" customHeight="1">
      <c r="B72" s="69" t="s">
        <v>24</v>
      </c>
      <c r="C72" s="78">
        <v>6</v>
      </c>
      <c r="D72" s="79">
        <v>1</v>
      </c>
      <c r="E72" s="80"/>
      <c r="F72" s="458"/>
    </row>
    <row r="73" spans="2:6" ht="34.5" customHeight="1">
      <c r="B73" s="69" t="s">
        <v>25</v>
      </c>
      <c r="C73" s="78">
        <v>7</v>
      </c>
      <c r="D73" s="79">
        <v>1</v>
      </c>
      <c r="E73" s="80"/>
      <c r="F73" s="458"/>
    </row>
    <row r="74" spans="2:6" ht="34.5" customHeight="1">
      <c r="B74" s="69" t="s">
        <v>26</v>
      </c>
      <c r="C74" s="375">
        <v>8</v>
      </c>
      <c r="D74" s="301">
        <v>1</v>
      </c>
      <c r="E74" s="80"/>
      <c r="F74" s="458"/>
    </row>
    <row r="75" spans="2:6" ht="34.5" customHeight="1">
      <c r="B75" s="69" t="s">
        <v>34</v>
      </c>
      <c r="C75" s="375">
        <v>14</v>
      </c>
      <c r="D75" s="301">
        <v>1</v>
      </c>
      <c r="E75" s="80"/>
      <c r="F75" s="458"/>
    </row>
    <row r="76" spans="2:6" ht="34.5" customHeight="1">
      <c r="B76" s="69" t="s">
        <v>35</v>
      </c>
      <c r="C76" s="375">
        <v>10</v>
      </c>
      <c r="D76" s="301">
        <v>1</v>
      </c>
      <c r="E76" s="80"/>
      <c r="F76" s="458"/>
    </row>
    <row r="77" spans="2:6" ht="34.5" customHeight="1">
      <c r="B77" s="69" t="s">
        <v>175</v>
      </c>
      <c r="C77" s="375">
        <v>11</v>
      </c>
      <c r="D77" s="301">
        <v>1</v>
      </c>
      <c r="E77" s="80"/>
      <c r="F77" s="458"/>
    </row>
    <row r="78" spans="2:6" ht="34.5" customHeight="1">
      <c r="B78" s="69" t="s">
        <v>176</v>
      </c>
      <c r="C78" s="375">
        <v>7</v>
      </c>
      <c r="D78" s="301">
        <v>1</v>
      </c>
      <c r="E78" s="80"/>
      <c r="F78" s="458"/>
    </row>
    <row r="79" spans="2:6" ht="34.5" customHeight="1">
      <c r="B79" s="69" t="s">
        <v>200</v>
      </c>
      <c r="C79" s="375">
        <v>8</v>
      </c>
      <c r="D79" s="301">
        <v>1</v>
      </c>
      <c r="E79" s="80"/>
      <c r="F79" s="458"/>
    </row>
    <row r="80" spans="2:6" ht="34.5" customHeight="1">
      <c r="B80" s="69" t="s">
        <v>201</v>
      </c>
      <c r="C80" s="375">
        <v>11</v>
      </c>
      <c r="D80" s="301">
        <v>1</v>
      </c>
      <c r="E80" s="80"/>
      <c r="F80" s="458"/>
    </row>
    <row r="81" spans="2:8" ht="34.5" customHeight="1">
      <c r="B81" s="69" t="s">
        <v>202</v>
      </c>
      <c r="C81" s="375">
        <v>7</v>
      </c>
      <c r="D81" s="301">
        <v>1</v>
      </c>
      <c r="E81" s="80"/>
      <c r="F81" s="458"/>
    </row>
    <row r="82" spans="2:8" ht="34.5" customHeight="1">
      <c r="B82" s="69" t="s">
        <v>393</v>
      </c>
      <c r="C82" s="375">
        <v>2</v>
      </c>
      <c r="D82" s="301">
        <v>1</v>
      </c>
      <c r="E82" s="80"/>
      <c r="F82" s="458"/>
    </row>
    <row r="83" spans="2:8" ht="27.75" customHeight="1">
      <c r="B83" s="80"/>
      <c r="C83" s="80"/>
      <c r="D83" s="80"/>
      <c r="E83" s="80"/>
      <c r="F83" s="458"/>
    </row>
    <row r="84" spans="2:8" ht="54" customHeight="1">
      <c r="B84" s="436" t="s">
        <v>36</v>
      </c>
      <c r="C84" s="433"/>
      <c r="D84" s="433"/>
      <c r="E84" s="434"/>
      <c r="F84" s="436"/>
      <c r="G84" s="433"/>
    </row>
    <row r="85" spans="2:8" ht="34.5" customHeight="1">
      <c r="B85" s="81" t="s">
        <v>37</v>
      </c>
      <c r="C85" s="81" t="s">
        <v>38</v>
      </c>
      <c r="D85" s="81" t="s">
        <v>39</v>
      </c>
      <c r="E85" s="81" t="s">
        <v>40</v>
      </c>
      <c r="F85" s="81" t="s">
        <v>41</v>
      </c>
      <c r="G85" s="81" t="s">
        <v>42</v>
      </c>
    </row>
    <row r="86" spans="2:8" ht="24.95" customHeight="1">
      <c r="B86" s="459" t="s">
        <v>354</v>
      </c>
      <c r="C86" s="460"/>
      <c r="D86" s="460"/>
      <c r="E86" s="460"/>
      <c r="F86" s="460"/>
      <c r="G86" s="460"/>
    </row>
    <row r="87" spans="2:8" ht="24.95" customHeight="1">
      <c r="B87" s="285"/>
      <c r="C87" s="286"/>
      <c r="D87" s="286"/>
      <c r="E87" s="286"/>
      <c r="F87" s="286"/>
      <c r="G87" s="286"/>
    </row>
    <row r="88" spans="2:8" ht="24.95" customHeight="1"/>
    <row r="89" spans="2:8" ht="24.95" customHeight="1">
      <c r="B89" s="436" t="s">
        <v>43</v>
      </c>
      <c r="C89" s="433"/>
      <c r="D89" s="433"/>
      <c r="E89" s="434" t="s">
        <v>70</v>
      </c>
      <c r="F89" s="436"/>
      <c r="G89" s="433"/>
    </row>
    <row r="90" spans="2:8" ht="24.95" customHeight="1">
      <c r="D90" s="464" t="s">
        <v>44</v>
      </c>
      <c r="E90" s="464"/>
      <c r="F90" s="464"/>
      <c r="G90" s="464"/>
    </row>
    <row r="91" spans="2:8" ht="24.95" customHeight="1">
      <c r="B91" s="81" t="s">
        <v>37</v>
      </c>
      <c r="C91" s="81" t="s">
        <v>38</v>
      </c>
      <c r="D91" s="81" t="s">
        <v>45</v>
      </c>
      <c r="E91" s="81" t="s">
        <v>46</v>
      </c>
      <c r="F91" s="81" t="s">
        <v>47</v>
      </c>
      <c r="G91" s="81" t="s">
        <v>48</v>
      </c>
    </row>
    <row r="92" spans="2:8" ht="24.95" customHeight="1">
      <c r="B92" s="465" t="s">
        <v>208</v>
      </c>
      <c r="C92" s="466"/>
      <c r="D92" s="466"/>
      <c r="E92" s="466"/>
      <c r="F92" s="466"/>
      <c r="G92" s="467"/>
    </row>
    <row r="93" spans="2:8" ht="24.95" customHeight="1">
      <c r="B93" s="468"/>
      <c r="C93" s="469"/>
      <c r="D93" s="469"/>
      <c r="E93" s="469"/>
      <c r="F93" s="469"/>
      <c r="G93" s="470"/>
    </row>
    <row r="94" spans="2:8" ht="24.95" customHeight="1"/>
    <row r="95" spans="2:8" ht="52.5" customHeight="1">
      <c r="B95" s="436" t="s">
        <v>49</v>
      </c>
      <c r="C95" s="433"/>
      <c r="D95" s="433"/>
      <c r="E95" s="434"/>
      <c r="F95" s="436"/>
      <c r="G95" s="433"/>
      <c r="H95" s="91"/>
    </row>
    <row r="96" spans="2:8" ht="24.95" customHeight="1">
      <c r="B96" s="87" t="s">
        <v>37</v>
      </c>
      <c r="C96" s="87" t="s">
        <v>38</v>
      </c>
      <c r="D96" s="87" t="s">
        <v>39</v>
      </c>
      <c r="E96" s="87" t="s">
        <v>40</v>
      </c>
      <c r="F96" s="87" t="s">
        <v>41</v>
      </c>
      <c r="G96" s="88" t="s">
        <v>159</v>
      </c>
      <c r="H96" s="92" t="s">
        <v>218</v>
      </c>
    </row>
    <row r="97" spans="2:9" ht="285" customHeight="1">
      <c r="B97" s="298">
        <v>1</v>
      </c>
      <c r="C97" s="131" t="s">
        <v>190</v>
      </c>
      <c r="D97" s="131" t="s">
        <v>191</v>
      </c>
      <c r="E97" s="89" t="s">
        <v>192</v>
      </c>
      <c r="F97" s="89"/>
      <c r="G97" s="89" t="s">
        <v>396</v>
      </c>
      <c r="H97" s="333" t="s">
        <v>219</v>
      </c>
    </row>
    <row r="98" spans="2:9" ht="213" customHeight="1">
      <c r="B98" s="298">
        <v>2</v>
      </c>
      <c r="C98" s="215" t="s">
        <v>194</v>
      </c>
      <c r="D98" s="89"/>
      <c r="E98" s="89" t="s">
        <v>166</v>
      </c>
      <c r="F98" s="376" t="s">
        <v>461</v>
      </c>
      <c r="G98" s="402" t="s">
        <v>462</v>
      </c>
      <c r="H98" s="400" t="s">
        <v>220</v>
      </c>
      <c r="I98" s="34"/>
    </row>
    <row r="99" spans="2:9" ht="283.5" customHeight="1">
      <c r="B99" s="298">
        <v>3</v>
      </c>
      <c r="C99" s="377" t="s">
        <v>466</v>
      </c>
      <c r="D99" s="89"/>
      <c r="E99" s="89" t="s">
        <v>166</v>
      </c>
      <c r="F99" s="378">
        <v>405</v>
      </c>
      <c r="G99" s="376" t="s">
        <v>275</v>
      </c>
      <c r="H99" s="78" t="s">
        <v>220</v>
      </c>
      <c r="I99" s="35"/>
    </row>
    <row r="100" spans="2:9" ht="294.75" customHeight="1" thickBot="1">
      <c r="B100" s="298">
        <v>4</v>
      </c>
      <c r="C100" s="226" t="s">
        <v>401</v>
      </c>
      <c r="D100" s="379" t="s">
        <v>397</v>
      </c>
      <c r="E100" s="380" t="s">
        <v>398</v>
      </c>
      <c r="F100" s="381" t="s">
        <v>399</v>
      </c>
      <c r="G100" s="381" t="s">
        <v>400</v>
      </c>
      <c r="H100" s="78" t="s">
        <v>220</v>
      </c>
    </row>
    <row r="101" spans="2:9" ht="180.75" customHeight="1">
      <c r="B101" s="298">
        <v>5</v>
      </c>
      <c r="C101" s="377" t="s">
        <v>463</v>
      </c>
      <c r="D101" s="89"/>
      <c r="E101" s="89" t="s">
        <v>166</v>
      </c>
      <c r="F101" s="378">
        <v>54</v>
      </c>
      <c r="G101" s="397" t="s">
        <v>464</v>
      </c>
      <c r="H101" s="396"/>
    </row>
    <row r="102" spans="2:9" ht="409.6" customHeight="1">
      <c r="B102" s="298">
        <v>6</v>
      </c>
      <c r="C102" s="89" t="s">
        <v>204</v>
      </c>
      <c r="D102" s="89"/>
      <c r="E102" s="89" t="s">
        <v>166</v>
      </c>
      <c r="F102" s="378" t="s">
        <v>465</v>
      </c>
      <c r="G102" s="287" t="s">
        <v>278</v>
      </c>
      <c r="H102" s="223"/>
    </row>
    <row r="103" spans="2:9" ht="133.5" customHeight="1">
      <c r="B103" s="298">
        <v>7</v>
      </c>
      <c r="C103" s="89" t="s">
        <v>164</v>
      </c>
      <c r="D103" s="131" t="s">
        <v>112</v>
      </c>
      <c r="E103" s="89" t="s">
        <v>162</v>
      </c>
      <c r="F103" s="374" t="s">
        <v>319</v>
      </c>
      <c r="G103" s="288" t="s">
        <v>355</v>
      </c>
      <c r="H103" s="289" t="s">
        <v>210</v>
      </c>
      <c r="I103" s="290"/>
    </row>
    <row r="104" spans="2:9" ht="386.25" customHeight="1" thickBot="1">
      <c r="B104" s="298">
        <v>8</v>
      </c>
      <c r="C104" s="382" t="s">
        <v>287</v>
      </c>
      <c r="D104" s="478" t="s">
        <v>113</v>
      </c>
      <c r="E104" s="382" t="s">
        <v>287</v>
      </c>
      <c r="F104" s="383" t="s">
        <v>388</v>
      </c>
      <c r="G104" s="401" t="s">
        <v>389</v>
      </c>
      <c r="H104" s="399" t="s">
        <v>387</v>
      </c>
    </row>
    <row r="105" spans="2:9" ht="409.5" customHeight="1" thickBot="1">
      <c r="B105" s="298">
        <v>9</v>
      </c>
      <c r="C105" s="382" t="s">
        <v>287</v>
      </c>
      <c r="D105" s="478"/>
      <c r="E105" s="382" t="s">
        <v>287</v>
      </c>
      <c r="F105" s="384" t="s">
        <v>390</v>
      </c>
      <c r="G105" s="404" t="s">
        <v>391</v>
      </c>
      <c r="H105" s="409" t="s">
        <v>392</v>
      </c>
    </row>
    <row r="106" spans="2:9" ht="102.75" customHeight="1">
      <c r="B106" s="471">
        <v>10</v>
      </c>
      <c r="C106" s="472" t="s">
        <v>165</v>
      </c>
      <c r="D106" s="476" t="s">
        <v>114</v>
      </c>
      <c r="E106" s="473" t="s">
        <v>195</v>
      </c>
      <c r="F106" s="337" t="s">
        <v>383</v>
      </c>
      <c r="G106" s="337" t="s">
        <v>384</v>
      </c>
      <c r="H106" s="238" t="s">
        <v>220</v>
      </c>
    </row>
    <row r="107" spans="2:9" ht="162" customHeight="1">
      <c r="B107" s="471"/>
      <c r="C107" s="472"/>
      <c r="D107" s="477"/>
      <c r="E107" s="473"/>
      <c r="F107" s="337" t="s">
        <v>385</v>
      </c>
      <c r="G107" s="337" t="s">
        <v>356</v>
      </c>
      <c r="H107" s="238" t="s">
        <v>220</v>
      </c>
    </row>
    <row r="108" spans="2:9" ht="307.5" customHeight="1">
      <c r="B108" s="298">
        <v>11</v>
      </c>
      <c r="C108" s="241" t="s">
        <v>170</v>
      </c>
      <c r="D108" s="385" t="s">
        <v>114</v>
      </c>
      <c r="E108" s="243" t="s">
        <v>327</v>
      </c>
      <c r="F108" s="408" t="s">
        <v>473</v>
      </c>
      <c r="G108" s="407" t="s">
        <v>474</v>
      </c>
      <c r="H108" s="238" t="s">
        <v>220</v>
      </c>
    </row>
    <row r="109" spans="2:9" ht="268.5" customHeight="1">
      <c r="B109" s="297">
        <v>12</v>
      </c>
      <c r="C109" s="130" t="s">
        <v>251</v>
      </c>
      <c r="D109" s="372" t="s">
        <v>114</v>
      </c>
      <c r="E109" s="394" t="s">
        <v>470</v>
      </c>
      <c r="F109" s="395" t="s">
        <v>471</v>
      </c>
      <c r="G109" s="405" t="s">
        <v>472</v>
      </c>
      <c r="H109" s="406" t="s">
        <v>294</v>
      </c>
    </row>
    <row r="110" spans="2:9" ht="205.5" customHeight="1">
      <c r="B110" s="386">
        <v>13</v>
      </c>
      <c r="C110" s="130" t="s">
        <v>252</v>
      </c>
      <c r="D110" s="372" t="s">
        <v>253</v>
      </c>
      <c r="E110" s="130" t="s">
        <v>295</v>
      </c>
      <c r="F110" s="373" t="s">
        <v>296</v>
      </c>
      <c r="G110" s="230" t="s">
        <v>297</v>
      </c>
      <c r="H110" s="336" t="s">
        <v>220</v>
      </c>
    </row>
    <row r="111" spans="2:9" ht="226.5" customHeight="1">
      <c r="B111" s="297">
        <v>14</v>
      </c>
      <c r="C111" s="130" t="s">
        <v>254</v>
      </c>
      <c r="D111" s="372" t="s">
        <v>253</v>
      </c>
      <c r="E111" s="334" t="s">
        <v>255</v>
      </c>
      <c r="F111" s="373" t="s">
        <v>395</v>
      </c>
      <c r="G111" s="237" t="s">
        <v>256</v>
      </c>
      <c r="H111" s="238" t="s">
        <v>220</v>
      </c>
    </row>
    <row r="112" spans="2:9" ht="156" customHeight="1">
      <c r="B112" s="297">
        <v>15</v>
      </c>
      <c r="C112" s="130" t="s">
        <v>257</v>
      </c>
      <c r="D112" s="372" t="s">
        <v>253</v>
      </c>
      <c r="E112" s="130" t="s">
        <v>299</v>
      </c>
      <c r="F112" s="245" t="s">
        <v>330</v>
      </c>
      <c r="G112" s="239" t="s">
        <v>300</v>
      </c>
      <c r="H112" s="236" t="s">
        <v>301</v>
      </c>
    </row>
    <row r="113" spans="1:9" ht="409.5" customHeight="1">
      <c r="B113" s="297">
        <v>16</v>
      </c>
      <c r="C113" s="131" t="s">
        <v>179</v>
      </c>
      <c r="D113" s="374" t="s">
        <v>180</v>
      </c>
      <c r="E113" s="131" t="s">
        <v>181</v>
      </c>
      <c r="F113" s="374" t="s">
        <v>211</v>
      </c>
      <c r="G113" s="398" t="s">
        <v>386</v>
      </c>
      <c r="H113" s="403" t="s">
        <v>387</v>
      </c>
      <c r="I113" s="37" t="s">
        <v>50</v>
      </c>
    </row>
    <row r="114" spans="1:9" ht="267" customHeight="1">
      <c r="A114" s="33"/>
      <c r="B114" s="168">
        <v>17</v>
      </c>
      <c r="C114" s="130" t="s">
        <v>197</v>
      </c>
      <c r="D114" s="215" t="s">
        <v>198</v>
      </c>
      <c r="E114" s="215" t="s">
        <v>365</v>
      </c>
      <c r="F114" s="215" t="s">
        <v>402</v>
      </c>
      <c r="G114" s="337" t="s">
        <v>468</v>
      </c>
      <c r="H114" s="335" t="s">
        <v>304</v>
      </c>
      <c r="I114" s="38" t="s">
        <v>160</v>
      </c>
    </row>
    <row r="115" spans="1:9" ht="160.5" customHeight="1">
      <c r="A115" s="12"/>
      <c r="B115" s="168">
        <v>18</v>
      </c>
      <c r="C115" s="216" t="s">
        <v>115</v>
      </c>
      <c r="D115" s="371" t="s">
        <v>111</v>
      </c>
      <c r="E115" s="200" t="s">
        <v>169</v>
      </c>
      <c r="F115" s="298" t="s">
        <v>321</v>
      </c>
      <c r="G115" s="296" t="s">
        <v>467</v>
      </c>
      <c r="H115" s="335" t="s">
        <v>323</v>
      </c>
      <c r="I115" s="38"/>
    </row>
    <row r="116" spans="1:9" ht="91.5" customHeight="1">
      <c r="A116" s="279"/>
      <c r="B116" s="280"/>
      <c r="C116" s="474" t="s">
        <v>380</v>
      </c>
      <c r="D116" s="475"/>
      <c r="E116" s="463"/>
      <c r="F116" s="461" t="s">
        <v>469</v>
      </c>
      <c r="G116" s="462"/>
      <c r="H116" s="463"/>
      <c r="I116" s="38"/>
    </row>
    <row r="117" spans="1:9" ht="48" customHeight="1">
      <c r="A117" s="12"/>
      <c r="B117" s="177"/>
      <c r="C117" s="291" t="s">
        <v>237</v>
      </c>
      <c r="D117" s="292" t="s">
        <v>238</v>
      </c>
      <c r="E117" s="293" t="s">
        <v>239</v>
      </c>
      <c r="F117" s="294" t="s">
        <v>244</v>
      </c>
      <c r="G117" s="295" t="s">
        <v>262</v>
      </c>
      <c r="H117" s="295" t="s">
        <v>245</v>
      </c>
      <c r="I117" s="184"/>
    </row>
    <row r="118" spans="1:9" ht="48" customHeight="1">
      <c r="A118" s="12"/>
      <c r="B118" s="177"/>
      <c r="C118" s="192" t="s">
        <v>240</v>
      </c>
      <c r="D118" s="190">
        <v>23</v>
      </c>
      <c r="E118" s="194">
        <v>5.4117647058823527E-2</v>
      </c>
      <c r="F118" s="198" t="s">
        <v>246</v>
      </c>
      <c r="G118" s="205">
        <v>119</v>
      </c>
      <c r="H118" s="206">
        <v>0.27200000000000002</v>
      </c>
      <c r="I118" s="184"/>
    </row>
    <row r="119" spans="1:9" ht="38.25" customHeight="1">
      <c r="A119" s="12"/>
      <c r="B119" s="177"/>
      <c r="C119" s="192" t="s">
        <v>241</v>
      </c>
      <c r="D119" s="190">
        <v>219</v>
      </c>
      <c r="E119" s="194">
        <v>0.51500000000000001</v>
      </c>
      <c r="F119" s="198" t="s">
        <v>247</v>
      </c>
      <c r="G119" s="205">
        <v>301</v>
      </c>
      <c r="H119" s="206">
        <v>0.68700000000000006</v>
      </c>
      <c r="I119" s="184"/>
    </row>
    <row r="120" spans="1:9" ht="47.25" customHeight="1">
      <c r="A120" s="12"/>
      <c r="B120" s="177"/>
      <c r="C120" s="192" t="s">
        <v>242</v>
      </c>
      <c r="D120" s="190">
        <v>171</v>
      </c>
      <c r="E120" s="194">
        <v>0.40200000000000002</v>
      </c>
      <c r="F120" s="198" t="s">
        <v>248</v>
      </c>
      <c r="G120" s="205">
        <v>17</v>
      </c>
      <c r="H120" s="206">
        <v>3.9E-2</v>
      </c>
      <c r="I120" s="184"/>
    </row>
    <row r="121" spans="1:9" ht="56.25" customHeight="1">
      <c r="A121" s="12"/>
      <c r="B121" s="177"/>
      <c r="C121" s="193" t="s">
        <v>379</v>
      </c>
      <c r="D121" s="190">
        <v>12</v>
      </c>
      <c r="E121" s="194">
        <v>2.8000000000000001E-2</v>
      </c>
      <c r="F121" s="198" t="s">
        <v>249</v>
      </c>
      <c r="G121" s="210">
        <v>1</v>
      </c>
      <c r="H121" s="206">
        <v>2E-3</v>
      </c>
      <c r="I121" s="184"/>
    </row>
    <row r="122" spans="1:9" ht="39" customHeight="1" thickBot="1">
      <c r="B122" s="5"/>
      <c r="C122" s="191" t="s">
        <v>263</v>
      </c>
      <c r="D122" s="209">
        <f>SUM(D118:D121)</f>
        <v>425</v>
      </c>
      <c r="E122" s="204">
        <f>SUM(E118:E121)</f>
        <v>0.99911764705882355</v>
      </c>
      <c r="F122" s="195" t="s">
        <v>250</v>
      </c>
      <c r="G122" s="207">
        <f>SUM(G118:G121)</f>
        <v>438</v>
      </c>
      <c r="H122" s="208">
        <f>SUM(H118:H121)</f>
        <v>1</v>
      </c>
      <c r="I122" s="185" t="s">
        <v>177</v>
      </c>
    </row>
    <row r="123" spans="1:9" ht="117" customHeight="1">
      <c r="B123" s="5"/>
      <c r="C123" s="187"/>
      <c r="D123" s="188"/>
      <c r="E123" s="189"/>
      <c r="F123" s="479" t="s">
        <v>381</v>
      </c>
      <c r="G123" s="479"/>
      <c r="H123" s="479"/>
      <c r="I123" s="185"/>
    </row>
    <row r="124" spans="1:9" ht="39" customHeight="1">
      <c r="B124" s="5"/>
      <c r="C124" s="187"/>
      <c r="D124" s="188"/>
      <c r="E124" s="189"/>
      <c r="F124" s="189"/>
      <c r="G124" s="189"/>
      <c r="H124" s="186"/>
      <c r="I124" s="185"/>
    </row>
    <row r="125" spans="1:9" ht="39" customHeight="1">
      <c r="B125" s="5"/>
      <c r="C125" s="187"/>
      <c r="D125" s="188"/>
      <c r="E125" s="189"/>
      <c r="F125" s="189"/>
      <c r="G125" s="189"/>
      <c r="H125" s="186"/>
      <c r="I125" s="185"/>
    </row>
    <row r="126" spans="1:9" ht="39" customHeight="1">
      <c r="B126" s="5"/>
      <c r="C126" s="187"/>
      <c r="D126" s="188"/>
      <c r="E126" s="189"/>
      <c r="F126" s="189"/>
      <c r="G126" s="189"/>
      <c r="H126" s="186"/>
      <c r="I126" s="185"/>
    </row>
    <row r="127" spans="1:9" ht="39" customHeight="1">
      <c r="B127" s="5"/>
      <c r="C127" s="181"/>
      <c r="D127" s="182"/>
      <c r="E127" s="183"/>
      <c r="F127" s="183"/>
      <c r="G127" s="183"/>
      <c r="H127" s="180"/>
      <c r="I127" s="40"/>
    </row>
    <row r="128" spans="1:9" ht="39" customHeight="1">
      <c r="B128" s="5"/>
      <c r="C128" s="181"/>
      <c r="D128" s="182"/>
      <c r="E128" s="183"/>
      <c r="F128" s="183"/>
      <c r="G128" s="183"/>
      <c r="H128" s="180"/>
      <c r="I128" s="40"/>
    </row>
    <row r="129" spans="2:9" ht="39" customHeight="1">
      <c r="B129" s="5"/>
      <c r="C129" s="181"/>
      <c r="D129" s="182"/>
      <c r="E129" s="183"/>
      <c r="F129" s="183"/>
      <c r="G129" s="183"/>
      <c r="H129" s="180"/>
      <c r="I129" s="40"/>
    </row>
    <row r="130" spans="2:9" ht="39" customHeight="1">
      <c r="B130" s="5"/>
      <c r="C130" s="181"/>
      <c r="D130" s="182"/>
      <c r="E130" s="183"/>
      <c r="F130" s="183"/>
      <c r="G130" s="183"/>
      <c r="H130" s="180"/>
      <c r="I130" s="40"/>
    </row>
    <row r="131" spans="2:9" ht="90.75" customHeight="1">
      <c r="B131" s="5"/>
      <c r="C131" s="181"/>
      <c r="D131" s="182"/>
      <c r="E131" s="183"/>
      <c r="F131" s="183"/>
      <c r="G131" s="183"/>
      <c r="H131" s="180"/>
      <c r="I131" s="40"/>
    </row>
    <row r="132" spans="2:9" ht="51" customHeight="1">
      <c r="B132" s="171" t="s">
        <v>51</v>
      </c>
      <c r="C132" s="124"/>
      <c r="D132" s="178"/>
      <c r="E132" s="124"/>
      <c r="F132" s="124"/>
      <c r="G132" s="124"/>
      <c r="H132" s="141"/>
      <c r="I132" s="41" t="s">
        <v>161</v>
      </c>
    </row>
    <row r="133" spans="2:9" ht="79.5" customHeight="1">
      <c r="B133" s="172" t="s">
        <v>52</v>
      </c>
      <c r="C133" s="172" t="s">
        <v>53</v>
      </c>
      <c r="D133" s="172" t="s">
        <v>54</v>
      </c>
      <c r="E133" s="172" t="s">
        <v>55</v>
      </c>
      <c r="F133" s="173" t="s">
        <v>56</v>
      </c>
      <c r="G133" s="172" t="s">
        <v>57</v>
      </c>
      <c r="H133" s="141"/>
      <c r="I133" s="36" t="s">
        <v>161</v>
      </c>
    </row>
    <row r="134" spans="2:9" ht="77.25" customHeight="1">
      <c r="B134" s="174">
        <v>405586</v>
      </c>
      <c r="C134" s="174">
        <v>264</v>
      </c>
      <c r="D134" s="175">
        <v>3400000</v>
      </c>
      <c r="E134" s="176" t="s">
        <v>117</v>
      </c>
      <c r="F134" s="174" t="s">
        <v>118</v>
      </c>
      <c r="G134" s="306" t="s">
        <v>331</v>
      </c>
      <c r="H134" s="142"/>
      <c r="I134" s="43" t="s">
        <v>161</v>
      </c>
    </row>
    <row r="135" spans="2:9" ht="77.25" customHeight="1">
      <c r="B135" s="174">
        <v>409144</v>
      </c>
      <c r="C135" s="174">
        <v>271</v>
      </c>
      <c r="D135" s="175">
        <v>2400000000</v>
      </c>
      <c r="E135" s="176" t="s">
        <v>403</v>
      </c>
      <c r="F135" s="247">
        <f>8100000/D135%</f>
        <v>0.33750000000000002</v>
      </c>
      <c r="G135" s="306" t="s">
        <v>404</v>
      </c>
      <c r="H135" s="302"/>
      <c r="I135" s="43"/>
    </row>
    <row r="136" spans="2:9" ht="77.25" customHeight="1">
      <c r="B136" s="387">
        <v>414239</v>
      </c>
      <c r="C136" s="305">
        <v>255</v>
      </c>
      <c r="D136" s="304">
        <v>176000000</v>
      </c>
      <c r="E136" s="305" t="s">
        <v>367</v>
      </c>
      <c r="F136" s="307">
        <f>250000/D136%</f>
        <v>0.14204545454545456</v>
      </c>
      <c r="G136" s="306" t="s">
        <v>368</v>
      </c>
      <c r="H136" s="302"/>
      <c r="I136" s="43"/>
    </row>
    <row r="137" spans="2:9" ht="77.25" customHeight="1">
      <c r="B137" s="387">
        <v>416695</v>
      </c>
      <c r="C137" s="305">
        <v>264</v>
      </c>
      <c r="D137" s="304">
        <v>11600000</v>
      </c>
      <c r="E137" s="305" t="s">
        <v>117</v>
      </c>
      <c r="F137" s="307">
        <v>1</v>
      </c>
      <c r="G137" s="306" t="s">
        <v>369</v>
      </c>
      <c r="H137" s="302"/>
      <c r="I137" s="43"/>
    </row>
    <row r="138" spans="2:9" ht="77.25" customHeight="1">
      <c r="B138" s="387">
        <v>419565</v>
      </c>
      <c r="C138" s="305" t="s">
        <v>405</v>
      </c>
      <c r="D138" s="304">
        <v>69690376</v>
      </c>
      <c r="E138" s="305" t="s">
        <v>406</v>
      </c>
      <c r="F138" s="307">
        <v>1</v>
      </c>
      <c r="G138" s="306" t="s">
        <v>407</v>
      </c>
      <c r="H138" s="302"/>
      <c r="I138" s="43"/>
    </row>
    <row r="139" spans="2:9" ht="77.25" customHeight="1">
      <c r="B139" s="387">
        <v>421590</v>
      </c>
      <c r="C139" s="305">
        <v>579</v>
      </c>
      <c r="D139" s="304">
        <v>19518300</v>
      </c>
      <c r="E139" s="305" t="s">
        <v>408</v>
      </c>
      <c r="F139" s="307">
        <v>1</v>
      </c>
      <c r="G139" s="306" t="s">
        <v>409</v>
      </c>
      <c r="H139" s="302"/>
      <c r="I139" s="43"/>
    </row>
    <row r="140" spans="2:9" ht="77.25" customHeight="1">
      <c r="B140" s="387">
        <v>420300</v>
      </c>
      <c r="C140" s="305" t="s">
        <v>410</v>
      </c>
      <c r="D140" s="304">
        <v>35000000</v>
      </c>
      <c r="E140" s="305" t="s">
        <v>411</v>
      </c>
      <c r="F140" s="307">
        <f>60000/D140%</f>
        <v>0.17142857142857143</v>
      </c>
      <c r="G140" s="306" t="s">
        <v>412</v>
      </c>
      <c r="H140" s="302"/>
      <c r="I140" s="43"/>
    </row>
    <row r="141" spans="2:9" ht="77.25" customHeight="1">
      <c r="B141" s="387">
        <v>421592</v>
      </c>
      <c r="C141" s="305">
        <v>579</v>
      </c>
      <c r="D141" s="304">
        <v>6946950</v>
      </c>
      <c r="E141" s="305" t="s">
        <v>413</v>
      </c>
      <c r="F141" s="307">
        <v>1</v>
      </c>
      <c r="G141" s="306" t="s">
        <v>414</v>
      </c>
      <c r="H141" s="302"/>
      <c r="I141" s="43"/>
    </row>
    <row r="142" spans="2:9" ht="75.75" customHeight="1">
      <c r="B142" s="387">
        <v>421796</v>
      </c>
      <c r="C142" s="305" t="s">
        <v>415</v>
      </c>
      <c r="D142" s="304">
        <v>9444500</v>
      </c>
      <c r="E142" s="305" t="s">
        <v>416</v>
      </c>
      <c r="F142" s="307">
        <v>1</v>
      </c>
      <c r="G142" s="306" t="s">
        <v>417</v>
      </c>
      <c r="H142" s="142"/>
      <c r="I142" s="36" t="s">
        <v>161</v>
      </c>
    </row>
    <row r="143" spans="2:9" ht="51.75" customHeight="1">
      <c r="B143" s="95" t="s">
        <v>58</v>
      </c>
      <c r="C143" s="96"/>
      <c r="D143" s="97"/>
      <c r="E143" s="97"/>
      <c r="F143" s="97"/>
      <c r="G143" s="98"/>
      <c r="H143" s="143"/>
      <c r="I143" s="2" t="s">
        <v>160</v>
      </c>
    </row>
    <row r="144" spans="2:9" ht="40.5" customHeight="1">
      <c r="B144" s="480" t="s">
        <v>418</v>
      </c>
      <c r="C144" s="481"/>
      <c r="D144" s="482"/>
      <c r="E144" s="482"/>
      <c r="F144" s="482"/>
      <c r="G144" s="94"/>
      <c r="H144" s="141"/>
      <c r="I144" s="3" t="s">
        <v>161</v>
      </c>
    </row>
    <row r="145" spans="2:9" ht="55.5" customHeight="1">
      <c r="B145" s="99" t="s">
        <v>59</v>
      </c>
      <c r="C145" s="99" t="s">
        <v>60</v>
      </c>
      <c r="D145" s="100" t="s">
        <v>38</v>
      </c>
      <c r="E145" s="99" t="s">
        <v>61</v>
      </c>
      <c r="F145" s="99" t="s">
        <v>183</v>
      </c>
      <c r="G145" s="99" t="s">
        <v>62</v>
      </c>
      <c r="H145" s="141"/>
      <c r="I145" s="3" t="s">
        <v>161</v>
      </c>
    </row>
    <row r="146" spans="2:9" ht="30" customHeight="1">
      <c r="B146" s="483">
        <v>100</v>
      </c>
      <c r="C146" s="338">
        <v>111</v>
      </c>
      <c r="D146" s="102" t="s">
        <v>137</v>
      </c>
      <c r="E146" s="339">
        <v>8953200000</v>
      </c>
      <c r="F146" s="340">
        <v>8862800000</v>
      </c>
      <c r="G146" s="341">
        <f t="shared" ref="G146:G151" si="0">+E146-F146</f>
        <v>90400000</v>
      </c>
      <c r="H146" s="141"/>
      <c r="I146" s="44" t="s">
        <v>205</v>
      </c>
    </row>
    <row r="147" spans="2:9" ht="32.25" customHeight="1">
      <c r="B147" s="435"/>
      <c r="C147" s="338">
        <v>113</v>
      </c>
      <c r="D147" s="318" t="s">
        <v>138</v>
      </c>
      <c r="E147" s="340">
        <v>524836800</v>
      </c>
      <c r="F147" s="340">
        <v>524836800</v>
      </c>
      <c r="G147" s="341">
        <f t="shared" si="0"/>
        <v>0</v>
      </c>
      <c r="H147" s="141"/>
      <c r="I147" s="3" t="s">
        <v>161</v>
      </c>
    </row>
    <row r="148" spans="2:9" ht="33.75" customHeight="1">
      <c r="B148" s="435"/>
      <c r="C148" s="338">
        <v>114</v>
      </c>
      <c r="D148" s="318" t="s">
        <v>139</v>
      </c>
      <c r="E148" s="340">
        <v>789836400</v>
      </c>
      <c r="F148" s="340">
        <v>695289016</v>
      </c>
      <c r="G148" s="341">
        <f t="shared" si="0"/>
        <v>94547384</v>
      </c>
      <c r="H148" s="144"/>
      <c r="I148" s="39"/>
    </row>
    <row r="149" spans="2:9" ht="33" customHeight="1">
      <c r="B149" s="435"/>
      <c r="C149" s="338">
        <v>133</v>
      </c>
      <c r="D149" s="318" t="s">
        <v>419</v>
      </c>
      <c r="E149" s="340">
        <v>883345158</v>
      </c>
      <c r="F149" s="340">
        <v>883307642</v>
      </c>
      <c r="G149" s="341">
        <f t="shared" si="0"/>
        <v>37516</v>
      </c>
      <c r="H149" s="144"/>
      <c r="I149" s="39"/>
    </row>
    <row r="150" spans="2:9" ht="34.5" customHeight="1">
      <c r="B150" s="435"/>
      <c r="C150" s="338">
        <v>144</v>
      </c>
      <c r="D150" s="318" t="s">
        <v>141</v>
      </c>
      <c r="E150" s="342">
        <v>248950000</v>
      </c>
      <c r="F150" s="340">
        <v>248950000</v>
      </c>
      <c r="G150" s="341">
        <f t="shared" si="0"/>
        <v>0</v>
      </c>
      <c r="H150" s="42"/>
      <c r="I150" s="39"/>
    </row>
    <row r="151" spans="2:9" ht="33" customHeight="1">
      <c r="B151" s="435"/>
      <c r="C151" s="338">
        <v>199</v>
      </c>
      <c r="D151" s="318" t="s">
        <v>142</v>
      </c>
      <c r="E151" s="340">
        <v>162076667</v>
      </c>
      <c r="F151" s="340">
        <v>162076666</v>
      </c>
      <c r="G151" s="341">
        <f t="shared" si="0"/>
        <v>1</v>
      </c>
      <c r="H151" s="145"/>
      <c r="I151" s="39"/>
    </row>
    <row r="152" spans="2:9" ht="25.5" customHeight="1">
      <c r="B152" s="483">
        <v>200</v>
      </c>
      <c r="C152" s="101"/>
      <c r="D152" s="102"/>
      <c r="E152" s="103"/>
      <c r="F152" s="103"/>
      <c r="G152" s="109"/>
      <c r="H152" s="144"/>
      <c r="I152" s="39"/>
    </row>
    <row r="153" spans="2:9" ht="43.5" customHeight="1">
      <c r="B153" s="435"/>
      <c r="C153" s="309">
        <v>210</v>
      </c>
      <c r="D153" s="320" t="s">
        <v>143</v>
      </c>
      <c r="E153" s="310">
        <f>SUM(E154:E156)</f>
        <v>217372428</v>
      </c>
      <c r="F153" s="327">
        <f>SUM(F154:F156)</f>
        <v>214526565</v>
      </c>
      <c r="G153" s="311">
        <f t="shared" ref="G153:G175" si="1">+E153-F153</f>
        <v>2845863</v>
      </c>
      <c r="H153" s="144"/>
      <c r="I153" s="39"/>
    </row>
    <row r="154" spans="2:9" ht="45" customHeight="1">
      <c r="B154" s="435"/>
      <c r="C154" s="343">
        <v>211</v>
      </c>
      <c r="D154" s="318" t="s">
        <v>144</v>
      </c>
      <c r="E154" s="340">
        <v>80407000</v>
      </c>
      <c r="F154" s="340">
        <v>77778000</v>
      </c>
      <c r="G154" s="344">
        <f t="shared" si="1"/>
        <v>2629000</v>
      </c>
      <c r="H154" s="144"/>
      <c r="I154" s="39"/>
    </row>
    <row r="155" spans="2:9" ht="42.75" customHeight="1">
      <c r="B155" s="435"/>
      <c r="C155" s="343">
        <v>212</v>
      </c>
      <c r="D155" s="318" t="s">
        <v>145</v>
      </c>
      <c r="E155" s="340">
        <v>12058632</v>
      </c>
      <c r="F155" s="340">
        <v>11842249</v>
      </c>
      <c r="G155" s="344">
        <f t="shared" si="1"/>
        <v>216383</v>
      </c>
      <c r="H155" s="146"/>
    </row>
    <row r="156" spans="2:9" ht="42.75" customHeight="1">
      <c r="B156" s="435"/>
      <c r="C156" s="343">
        <v>214</v>
      </c>
      <c r="D156" s="318" t="s">
        <v>146</v>
      </c>
      <c r="E156" s="340">
        <v>124906796</v>
      </c>
      <c r="F156" s="340">
        <v>124906316</v>
      </c>
      <c r="G156" s="344">
        <f t="shared" si="1"/>
        <v>480</v>
      </c>
      <c r="H156" s="146"/>
    </row>
    <row r="157" spans="2:9" ht="42.75" customHeight="1">
      <c r="B157" s="435"/>
      <c r="C157" s="309">
        <v>230</v>
      </c>
      <c r="D157" s="316" t="s">
        <v>147</v>
      </c>
      <c r="E157" s="327">
        <f>SUM(E158)</f>
        <v>3642782</v>
      </c>
      <c r="F157" s="327">
        <f>SUM(F158)</f>
        <v>2656682</v>
      </c>
      <c r="G157" s="329">
        <f t="shared" si="1"/>
        <v>986100</v>
      </c>
      <c r="H157" s="146"/>
    </row>
    <row r="158" spans="2:9" ht="42.75" customHeight="1">
      <c r="B158" s="435"/>
      <c r="C158" s="312">
        <v>232</v>
      </c>
      <c r="D158" s="313" t="s">
        <v>335</v>
      </c>
      <c r="E158" s="340">
        <v>3642782</v>
      </c>
      <c r="F158" s="340">
        <v>2656682</v>
      </c>
      <c r="G158" s="345">
        <f t="shared" si="1"/>
        <v>986100</v>
      </c>
      <c r="H158" s="146"/>
    </row>
    <row r="159" spans="2:9" ht="58.5" customHeight="1">
      <c r="B159" s="435"/>
      <c r="C159" s="328">
        <v>240</v>
      </c>
      <c r="D159" s="314" t="s">
        <v>148</v>
      </c>
      <c r="E159" s="327">
        <f>SUM(E160:E163)</f>
        <v>47897625</v>
      </c>
      <c r="F159" s="327">
        <f>SUM(F160:F163)</f>
        <v>38218608</v>
      </c>
      <c r="G159" s="315">
        <f t="shared" si="1"/>
        <v>9679017</v>
      </c>
      <c r="H159" s="146"/>
    </row>
    <row r="160" spans="2:9" ht="55.5" customHeight="1">
      <c r="B160" s="435"/>
      <c r="C160" s="343">
        <v>242</v>
      </c>
      <c r="D160" s="318" t="s">
        <v>182</v>
      </c>
      <c r="E160" s="340">
        <v>20853000</v>
      </c>
      <c r="F160" s="340">
        <v>14663000</v>
      </c>
      <c r="G160" s="346">
        <f t="shared" si="1"/>
        <v>6190000</v>
      </c>
      <c r="H160" s="146"/>
    </row>
    <row r="161" spans="2:8" ht="51.75" customHeight="1">
      <c r="B161" s="435"/>
      <c r="C161" s="343">
        <v>243</v>
      </c>
      <c r="D161" s="318" t="s">
        <v>370</v>
      </c>
      <c r="E161" s="347">
        <v>2330000</v>
      </c>
      <c r="F161" s="340">
        <v>2330000</v>
      </c>
      <c r="G161" s="346">
        <f t="shared" si="1"/>
        <v>0</v>
      </c>
      <c r="H161" s="45"/>
    </row>
    <row r="162" spans="2:8" ht="48.75" customHeight="1">
      <c r="B162" s="435"/>
      <c r="C162" s="343">
        <v>244</v>
      </c>
      <c r="D162" s="318" t="s">
        <v>149</v>
      </c>
      <c r="E162" s="340">
        <v>13710625</v>
      </c>
      <c r="F162" s="340">
        <v>12559608</v>
      </c>
      <c r="G162" s="346">
        <f t="shared" si="1"/>
        <v>1151017</v>
      </c>
      <c r="H162" s="45"/>
    </row>
    <row r="163" spans="2:8" ht="46.5" customHeight="1">
      <c r="B163" s="435"/>
      <c r="C163" s="343">
        <v>246</v>
      </c>
      <c r="D163" s="318" t="s">
        <v>336</v>
      </c>
      <c r="E163" s="340">
        <v>11004000</v>
      </c>
      <c r="F163" s="340">
        <v>8666000</v>
      </c>
      <c r="G163" s="346">
        <f t="shared" si="1"/>
        <v>2338000</v>
      </c>
      <c r="H163" s="45"/>
    </row>
    <row r="164" spans="2:8" ht="36.75" customHeight="1">
      <c r="B164" s="435"/>
      <c r="C164" s="328">
        <v>250</v>
      </c>
      <c r="D164" s="320" t="s">
        <v>150</v>
      </c>
      <c r="E164" s="327">
        <f>SUM(E165:E166)</f>
        <v>836156460</v>
      </c>
      <c r="F164" s="327">
        <f>SUM(F165:F166)</f>
        <v>827858315</v>
      </c>
      <c r="G164" s="315">
        <f t="shared" si="1"/>
        <v>8298145</v>
      </c>
      <c r="H164" s="45"/>
    </row>
    <row r="165" spans="2:8" ht="27.75" customHeight="1">
      <c r="B165" s="435"/>
      <c r="C165" s="343">
        <v>251</v>
      </c>
      <c r="D165" s="318" t="s">
        <v>151</v>
      </c>
      <c r="E165" s="317">
        <v>756000000</v>
      </c>
      <c r="F165" s="348">
        <v>756000000</v>
      </c>
      <c r="G165" s="341">
        <f t="shared" si="1"/>
        <v>0</v>
      </c>
      <c r="H165" s="45"/>
    </row>
    <row r="166" spans="2:8" ht="33" customHeight="1">
      <c r="B166" s="435"/>
      <c r="C166" s="343">
        <v>255</v>
      </c>
      <c r="D166" s="318" t="s">
        <v>152</v>
      </c>
      <c r="E166" s="317">
        <v>80156460</v>
      </c>
      <c r="F166" s="349">
        <v>71858315</v>
      </c>
      <c r="G166" s="341">
        <f t="shared" si="1"/>
        <v>8298145</v>
      </c>
      <c r="H166" s="45"/>
    </row>
    <row r="167" spans="2:8" ht="38.25" customHeight="1">
      <c r="B167" s="435"/>
      <c r="C167" s="328">
        <v>260</v>
      </c>
      <c r="D167" s="320" t="s">
        <v>153</v>
      </c>
      <c r="E167" s="327">
        <f>SUM(E168:E171)</f>
        <v>16234000</v>
      </c>
      <c r="F167" s="327">
        <f>SUM(F168:F171)</f>
        <v>16234000</v>
      </c>
      <c r="G167" s="329">
        <f t="shared" si="1"/>
        <v>0</v>
      </c>
      <c r="H167" s="45"/>
    </row>
    <row r="168" spans="2:8" ht="36" customHeight="1">
      <c r="B168" s="435"/>
      <c r="C168" s="350">
        <v>262</v>
      </c>
      <c r="D168" s="318" t="s">
        <v>371</v>
      </c>
      <c r="E168" s="340">
        <v>666000</v>
      </c>
      <c r="F168" s="349">
        <v>666000</v>
      </c>
      <c r="G168" s="351">
        <f t="shared" si="1"/>
        <v>0</v>
      </c>
      <c r="H168" s="45"/>
    </row>
    <row r="169" spans="2:8" ht="30" customHeight="1">
      <c r="B169" s="435"/>
      <c r="C169" s="350">
        <v>263</v>
      </c>
      <c r="D169" s="352" t="s">
        <v>217</v>
      </c>
      <c r="E169" s="340">
        <v>88000</v>
      </c>
      <c r="F169" s="349">
        <v>88000</v>
      </c>
      <c r="G169" s="351">
        <f t="shared" si="1"/>
        <v>0</v>
      </c>
      <c r="H169" s="45"/>
    </row>
    <row r="170" spans="2:8" ht="27.75" customHeight="1">
      <c r="B170" s="435"/>
      <c r="C170" s="312">
        <v>264</v>
      </c>
      <c r="D170" s="352" t="s">
        <v>337</v>
      </c>
      <c r="E170" s="340">
        <v>15000000</v>
      </c>
      <c r="F170" s="340">
        <v>15000000</v>
      </c>
      <c r="G170" s="351">
        <f t="shared" si="1"/>
        <v>0</v>
      </c>
      <c r="H170" s="45"/>
    </row>
    <row r="171" spans="2:8" ht="27.75" customHeight="1">
      <c r="B171" s="435"/>
      <c r="C171" s="312">
        <v>268</v>
      </c>
      <c r="D171" s="353" t="s">
        <v>338</v>
      </c>
      <c r="E171" s="340">
        <v>480000</v>
      </c>
      <c r="F171" s="340">
        <v>480000</v>
      </c>
      <c r="G171" s="351">
        <f t="shared" si="1"/>
        <v>0</v>
      </c>
      <c r="H171" s="45"/>
    </row>
    <row r="172" spans="2:8" ht="27.75" customHeight="1">
      <c r="B172" s="435"/>
      <c r="C172" s="328">
        <v>270</v>
      </c>
      <c r="D172" s="320" t="s">
        <v>154</v>
      </c>
      <c r="E172" s="327">
        <f>SUM(E173)</f>
        <v>963418676</v>
      </c>
      <c r="F172" s="327">
        <f>SUM(F173)</f>
        <v>920985343</v>
      </c>
      <c r="G172" s="329">
        <f t="shared" si="1"/>
        <v>42433333</v>
      </c>
      <c r="H172" s="45"/>
    </row>
    <row r="173" spans="2:8" ht="27.75" customHeight="1">
      <c r="B173" s="435"/>
      <c r="C173" s="350">
        <v>271</v>
      </c>
      <c r="D173" s="318" t="s">
        <v>155</v>
      </c>
      <c r="E173" s="340">
        <v>963418676</v>
      </c>
      <c r="F173" s="340">
        <v>920985343</v>
      </c>
      <c r="G173" s="354">
        <f t="shared" si="1"/>
        <v>42433333</v>
      </c>
      <c r="H173" s="45"/>
    </row>
    <row r="174" spans="2:8" ht="27.75" customHeight="1">
      <c r="B174" s="435"/>
      <c r="C174" s="328">
        <v>280</v>
      </c>
      <c r="D174" s="320" t="s">
        <v>339</v>
      </c>
      <c r="E174" s="327">
        <f>+E175</f>
        <v>10400000</v>
      </c>
      <c r="F174" s="327">
        <f>+F175</f>
        <v>6400000</v>
      </c>
      <c r="G174" s="325">
        <f t="shared" si="1"/>
        <v>4000000</v>
      </c>
      <c r="H174" s="308"/>
    </row>
    <row r="175" spans="2:8" ht="27.75" customHeight="1">
      <c r="B175" s="435"/>
      <c r="C175" s="350">
        <v>282</v>
      </c>
      <c r="D175" s="318" t="s">
        <v>340</v>
      </c>
      <c r="E175" s="340">
        <v>10400000</v>
      </c>
      <c r="F175" s="340">
        <v>6400000</v>
      </c>
      <c r="G175" s="354">
        <f t="shared" si="1"/>
        <v>4000000</v>
      </c>
      <c r="H175" s="308"/>
    </row>
    <row r="176" spans="2:8" ht="27.75" customHeight="1">
      <c r="B176" s="484"/>
      <c r="C176" s="254"/>
      <c r="D176" s="102"/>
      <c r="E176" s="249"/>
      <c r="F176" s="249"/>
      <c r="G176" s="271"/>
      <c r="H176" s="45"/>
    </row>
    <row r="177" spans="2:8" ht="42" customHeight="1">
      <c r="B177" s="435">
        <v>300</v>
      </c>
      <c r="C177" s="328">
        <v>330</v>
      </c>
      <c r="D177" s="320" t="s">
        <v>341</v>
      </c>
      <c r="E177" s="327">
        <f>+E178</f>
        <v>8500000</v>
      </c>
      <c r="F177" s="327">
        <f>+F178</f>
        <v>6021000</v>
      </c>
      <c r="G177" s="325">
        <f t="shared" ref="G177:G184" si="2">+E177-F177</f>
        <v>2479000</v>
      </c>
      <c r="H177" s="45"/>
    </row>
    <row r="178" spans="2:8" ht="42" customHeight="1">
      <c r="B178" s="435"/>
      <c r="C178" s="350">
        <v>334</v>
      </c>
      <c r="D178" s="318" t="s">
        <v>342</v>
      </c>
      <c r="E178" s="340">
        <v>8500000</v>
      </c>
      <c r="F178" s="340">
        <v>6021000</v>
      </c>
      <c r="G178" s="354">
        <f t="shared" si="2"/>
        <v>2479000</v>
      </c>
      <c r="H178" s="45"/>
    </row>
    <row r="179" spans="2:8" ht="42" customHeight="1">
      <c r="B179" s="435"/>
      <c r="C179" s="328">
        <v>340</v>
      </c>
      <c r="D179" s="320" t="s">
        <v>343</v>
      </c>
      <c r="E179" s="327">
        <f>SUM(E180:E182)</f>
        <v>28950000</v>
      </c>
      <c r="F179" s="327">
        <f>SUM(F180:F182)</f>
        <v>22829350</v>
      </c>
      <c r="G179" s="325">
        <f t="shared" si="2"/>
        <v>6120650</v>
      </c>
      <c r="H179" s="45"/>
    </row>
    <row r="180" spans="2:8" ht="42" customHeight="1">
      <c r="B180" s="435"/>
      <c r="C180" s="350">
        <v>341</v>
      </c>
      <c r="D180" s="318" t="s">
        <v>420</v>
      </c>
      <c r="E180" s="340">
        <v>10000000</v>
      </c>
      <c r="F180" s="340">
        <v>8904850</v>
      </c>
      <c r="G180" s="354">
        <f t="shared" si="2"/>
        <v>1095150</v>
      </c>
      <c r="H180" s="45"/>
    </row>
    <row r="181" spans="2:8" ht="42" customHeight="1">
      <c r="B181" s="435"/>
      <c r="C181" s="350">
        <v>342</v>
      </c>
      <c r="D181" s="318" t="s">
        <v>421</v>
      </c>
      <c r="E181" s="340">
        <v>5950000</v>
      </c>
      <c r="F181" s="340">
        <v>5240700</v>
      </c>
      <c r="G181" s="354">
        <f t="shared" si="2"/>
        <v>709300</v>
      </c>
      <c r="H181" s="45"/>
    </row>
    <row r="182" spans="2:8" ht="42" customHeight="1">
      <c r="B182" s="435"/>
      <c r="C182" s="350">
        <v>343</v>
      </c>
      <c r="D182" s="318" t="s">
        <v>344</v>
      </c>
      <c r="E182" s="340">
        <v>13000000</v>
      </c>
      <c r="F182" s="340">
        <v>8683800</v>
      </c>
      <c r="G182" s="354">
        <f t="shared" si="2"/>
        <v>4316200</v>
      </c>
      <c r="H182" s="45"/>
    </row>
    <row r="183" spans="2:8" ht="42" customHeight="1">
      <c r="B183" s="435"/>
      <c r="C183" s="328">
        <v>350</v>
      </c>
      <c r="D183" s="320" t="s">
        <v>345</v>
      </c>
      <c r="E183" s="327">
        <f>+E184</f>
        <v>1500000</v>
      </c>
      <c r="F183" s="327">
        <f>+F184</f>
        <v>1488000</v>
      </c>
      <c r="G183" s="325">
        <f t="shared" si="2"/>
        <v>12000</v>
      </c>
      <c r="H183" s="45"/>
    </row>
    <row r="184" spans="2:8" ht="42" customHeight="1">
      <c r="B184" s="435"/>
      <c r="C184" s="350">
        <v>351</v>
      </c>
      <c r="D184" s="318" t="s">
        <v>346</v>
      </c>
      <c r="E184" s="340">
        <v>1500000</v>
      </c>
      <c r="F184" s="340">
        <v>1488000</v>
      </c>
      <c r="G184" s="354">
        <f t="shared" si="2"/>
        <v>12000</v>
      </c>
      <c r="H184" s="308"/>
    </row>
    <row r="185" spans="2:8" ht="42" customHeight="1">
      <c r="B185" s="435"/>
      <c r="C185" s="328">
        <v>360</v>
      </c>
      <c r="D185" s="320" t="s">
        <v>156</v>
      </c>
      <c r="E185" s="327">
        <v>8000000</v>
      </c>
      <c r="F185" s="327">
        <v>8000000</v>
      </c>
      <c r="G185" s="329">
        <v>0</v>
      </c>
      <c r="H185" s="308"/>
    </row>
    <row r="186" spans="2:8" ht="42" customHeight="1">
      <c r="B186" s="435"/>
      <c r="C186" s="350">
        <v>361</v>
      </c>
      <c r="D186" s="318" t="s">
        <v>157</v>
      </c>
      <c r="E186" s="340">
        <v>8000000</v>
      </c>
      <c r="F186" s="340">
        <v>8000000</v>
      </c>
      <c r="G186" s="329">
        <v>0</v>
      </c>
      <c r="H186" s="308"/>
    </row>
    <row r="187" spans="2:8" ht="42" customHeight="1">
      <c r="B187" s="435"/>
      <c r="C187" s="328">
        <v>390</v>
      </c>
      <c r="D187" s="323" t="s">
        <v>347</v>
      </c>
      <c r="E187" s="321">
        <f>SUM(E188:E190)</f>
        <v>9305000</v>
      </c>
      <c r="F187" s="321">
        <f>SUM(F188:F190)</f>
        <v>2007500</v>
      </c>
      <c r="G187" s="326">
        <f>+E187-F187</f>
        <v>7297500</v>
      </c>
      <c r="H187" s="308"/>
    </row>
    <row r="188" spans="2:8" ht="42" customHeight="1">
      <c r="B188" s="435"/>
      <c r="C188" s="350">
        <v>394</v>
      </c>
      <c r="D188" s="355" t="s">
        <v>422</v>
      </c>
      <c r="E188" s="349">
        <v>1225000</v>
      </c>
      <c r="F188" s="349">
        <v>100000</v>
      </c>
      <c r="G188" s="356">
        <f>+E188-F188</f>
        <v>1125000</v>
      </c>
      <c r="H188" s="308"/>
    </row>
    <row r="189" spans="2:8" ht="42" customHeight="1">
      <c r="B189" s="435"/>
      <c r="C189" s="350">
        <v>398</v>
      </c>
      <c r="D189" s="357" t="s">
        <v>423</v>
      </c>
      <c r="E189" s="349">
        <v>550000</v>
      </c>
      <c r="F189" s="349">
        <v>550000</v>
      </c>
      <c r="G189" s="356">
        <f t="shared" ref="G189:G190" si="3">+E189-F189</f>
        <v>0</v>
      </c>
      <c r="H189" s="308"/>
    </row>
    <row r="190" spans="2:8" ht="42" customHeight="1">
      <c r="B190" s="435"/>
      <c r="C190" s="350">
        <v>399</v>
      </c>
      <c r="D190" s="318" t="s">
        <v>348</v>
      </c>
      <c r="E190" s="340">
        <v>7530000</v>
      </c>
      <c r="F190" s="340">
        <v>1357500</v>
      </c>
      <c r="G190" s="356">
        <f t="shared" si="3"/>
        <v>6172500</v>
      </c>
      <c r="H190" s="308"/>
    </row>
    <row r="191" spans="2:8" ht="42" customHeight="1">
      <c r="B191" s="435"/>
      <c r="C191" s="328">
        <v>530</v>
      </c>
      <c r="D191" s="320" t="s">
        <v>424</v>
      </c>
      <c r="E191" s="327">
        <f>+E192</f>
        <v>13400000</v>
      </c>
      <c r="F191" s="327">
        <f>+F192</f>
        <v>3844510</v>
      </c>
      <c r="G191" s="326"/>
      <c r="H191" s="308"/>
    </row>
    <row r="192" spans="2:8" ht="42" customHeight="1">
      <c r="B192" s="435"/>
      <c r="C192" s="350">
        <v>538</v>
      </c>
      <c r="D192" s="318" t="s">
        <v>425</v>
      </c>
      <c r="E192" s="340">
        <v>13400000</v>
      </c>
      <c r="F192" s="340">
        <v>3844510</v>
      </c>
      <c r="G192" s="356">
        <f t="shared" ref="G192:G199" si="4">+E192-F192</f>
        <v>9555490</v>
      </c>
      <c r="H192" s="308"/>
    </row>
    <row r="193" spans="2:8" ht="42" customHeight="1">
      <c r="B193" s="435"/>
      <c r="C193" s="328">
        <v>540</v>
      </c>
      <c r="D193" s="320" t="s">
        <v>426</v>
      </c>
      <c r="E193" s="327">
        <f>SUM(E194:E195)</f>
        <v>15550000</v>
      </c>
      <c r="F193" s="327">
        <f>SUM(F194:F195)</f>
        <v>15549990</v>
      </c>
      <c r="G193" s="326">
        <f t="shared" si="4"/>
        <v>10</v>
      </c>
      <c r="H193" s="308"/>
    </row>
    <row r="194" spans="2:8" ht="42" customHeight="1">
      <c r="B194" s="435"/>
      <c r="C194" s="350">
        <v>541</v>
      </c>
      <c r="D194" s="318" t="s">
        <v>427</v>
      </c>
      <c r="E194" s="340">
        <v>5600000</v>
      </c>
      <c r="F194" s="340">
        <v>5599990</v>
      </c>
      <c r="G194" s="356">
        <f t="shared" si="4"/>
        <v>10</v>
      </c>
      <c r="H194" s="308"/>
    </row>
    <row r="195" spans="2:8" ht="42" customHeight="1">
      <c r="B195" s="435"/>
      <c r="C195" s="350">
        <v>543</v>
      </c>
      <c r="D195" s="318" t="s">
        <v>428</v>
      </c>
      <c r="E195" s="340">
        <v>9950000</v>
      </c>
      <c r="F195" s="340">
        <v>9950000</v>
      </c>
      <c r="G195" s="356">
        <f t="shared" si="4"/>
        <v>0</v>
      </c>
      <c r="H195" s="308"/>
    </row>
    <row r="196" spans="2:8" ht="42" customHeight="1">
      <c r="B196" s="435"/>
      <c r="C196" s="328">
        <v>570</v>
      </c>
      <c r="D196" s="320" t="s">
        <v>429</v>
      </c>
      <c r="E196" s="327">
        <f>+E197</f>
        <v>90050000</v>
      </c>
      <c r="F196" s="327">
        <f>+F197</f>
        <v>86205626</v>
      </c>
      <c r="G196" s="326">
        <f t="shared" si="4"/>
        <v>3844374</v>
      </c>
      <c r="H196" s="308"/>
    </row>
    <row r="197" spans="2:8" ht="42" customHeight="1">
      <c r="B197" s="435"/>
      <c r="C197" s="350">
        <v>579</v>
      </c>
      <c r="D197" s="318" t="s">
        <v>430</v>
      </c>
      <c r="E197" s="340">
        <v>90050000</v>
      </c>
      <c r="F197" s="340">
        <v>86205626</v>
      </c>
      <c r="G197" s="356">
        <f t="shared" si="4"/>
        <v>3844374</v>
      </c>
      <c r="H197" s="308"/>
    </row>
    <row r="198" spans="2:8" ht="42" customHeight="1">
      <c r="B198" s="435"/>
      <c r="C198" s="328">
        <v>850</v>
      </c>
      <c r="D198" s="320" t="s">
        <v>431</v>
      </c>
      <c r="E198" s="327">
        <f>+E199</f>
        <v>135000000</v>
      </c>
      <c r="F198" s="327">
        <f>+F199</f>
        <v>135000000</v>
      </c>
      <c r="G198" s="326">
        <f t="shared" si="4"/>
        <v>0</v>
      </c>
      <c r="H198" s="45"/>
    </row>
    <row r="199" spans="2:8" ht="27.75" customHeight="1">
      <c r="B199" s="435"/>
      <c r="C199" s="350">
        <v>851</v>
      </c>
      <c r="D199" s="318" t="s">
        <v>431</v>
      </c>
      <c r="E199" s="340">
        <v>135000000</v>
      </c>
      <c r="F199" s="340">
        <v>135000000</v>
      </c>
      <c r="G199" s="356">
        <f t="shared" si="4"/>
        <v>0</v>
      </c>
      <c r="H199" s="45"/>
    </row>
    <row r="200" spans="2:8" ht="27.75" customHeight="1">
      <c r="B200" s="435"/>
      <c r="C200" s="322"/>
      <c r="D200" s="318"/>
      <c r="E200" s="319"/>
      <c r="F200" s="319"/>
      <c r="G200" s="324"/>
      <c r="H200" s="45"/>
    </row>
    <row r="201" spans="2:8" ht="37.5" customHeight="1">
      <c r="B201" s="369">
        <v>900</v>
      </c>
      <c r="C201" s="328">
        <v>910</v>
      </c>
      <c r="D201" s="330" t="s">
        <v>158</v>
      </c>
      <c r="E201" s="327">
        <v>20040053</v>
      </c>
      <c r="F201" s="327">
        <v>17360916</v>
      </c>
      <c r="G201" s="329">
        <f t="shared" ref="G201" si="5">+E201-F201</f>
        <v>2679137</v>
      </c>
      <c r="H201" s="45"/>
    </row>
    <row r="202" spans="2:8" ht="51" customHeight="1">
      <c r="B202" s="485" t="s">
        <v>477</v>
      </c>
      <c r="C202" s="485"/>
      <c r="D202" s="485"/>
      <c r="E202" s="485"/>
      <c r="F202" s="485"/>
      <c r="G202" s="485"/>
      <c r="H202" s="162"/>
    </row>
    <row r="203" spans="2:8" ht="54" customHeight="1">
      <c r="B203" s="493" t="s">
        <v>476</v>
      </c>
      <c r="C203" s="494"/>
      <c r="D203" s="494"/>
      <c r="E203" s="494"/>
      <c r="F203" s="494"/>
      <c r="G203" s="495"/>
      <c r="H203" s="163"/>
    </row>
    <row r="204" spans="2:8" ht="32.25" customHeight="1">
      <c r="B204" s="164" t="s">
        <v>222</v>
      </c>
      <c r="C204" s="165" t="s">
        <v>223</v>
      </c>
      <c r="D204" s="166" t="s">
        <v>183</v>
      </c>
      <c r="E204" s="166" t="s">
        <v>224</v>
      </c>
      <c r="F204" s="421" t="s">
        <v>225</v>
      </c>
      <c r="G204" s="422" t="s">
        <v>226</v>
      </c>
      <c r="H204" s="158"/>
    </row>
    <row r="205" spans="2:8" ht="48" customHeight="1">
      <c r="B205" s="423" t="s">
        <v>227</v>
      </c>
      <c r="C205" s="331">
        <f>11562245025/1000</f>
        <v>11562245.025</v>
      </c>
      <c r="D205" s="424">
        <f>11377260124/1000</f>
        <v>11377260.124</v>
      </c>
      <c r="E205" s="424">
        <f t="shared" ref="E205:E210" si="6">+C205-D205</f>
        <v>184984.90100000054</v>
      </c>
      <c r="F205" s="425">
        <f t="shared" ref="F205:F211" si="7">+D205/C205*100</f>
        <v>98.400095305020571</v>
      </c>
      <c r="G205" s="425">
        <f>+C205/C211*100</f>
        <v>82.660311526661488</v>
      </c>
      <c r="H205" s="425"/>
    </row>
    <row r="206" spans="2:8" ht="58.5" customHeight="1">
      <c r="B206" s="423" t="s">
        <v>228</v>
      </c>
      <c r="C206" s="426">
        <f>2095121971/1000</f>
        <v>2095121.9709999999</v>
      </c>
      <c r="D206" s="424">
        <f>2026879513/1000</f>
        <v>2026879.513</v>
      </c>
      <c r="E206" s="424">
        <f t="shared" si="6"/>
        <v>68242.457999999868</v>
      </c>
      <c r="F206" s="425">
        <f t="shared" si="7"/>
        <v>96.742793071497033</v>
      </c>
      <c r="G206" s="425">
        <f>+C206/C211*100</f>
        <v>14.978357095421702</v>
      </c>
      <c r="H206" s="425"/>
    </row>
    <row r="207" spans="2:8" ht="58.5" customHeight="1">
      <c r="B207" s="423" t="s">
        <v>229</v>
      </c>
      <c r="C207" s="426">
        <f>56255000/1000</f>
        <v>56255</v>
      </c>
      <c r="D207" s="424">
        <f>40345850/1000</f>
        <v>40345.85</v>
      </c>
      <c r="E207" s="424">
        <f t="shared" si="6"/>
        <v>15909.150000000001</v>
      </c>
      <c r="F207" s="425">
        <f t="shared" si="7"/>
        <v>71.719580481734951</v>
      </c>
      <c r="G207" s="425">
        <f>+C207/C211*100</f>
        <v>0.40217585900298297</v>
      </c>
      <c r="H207" s="425"/>
    </row>
    <row r="208" spans="2:8" ht="40.5" customHeight="1">
      <c r="B208" s="423" t="s">
        <v>230</v>
      </c>
      <c r="C208" s="426">
        <f>119000000/1000</f>
        <v>119000</v>
      </c>
      <c r="D208" s="424">
        <f>105600126/1000</f>
        <v>105600.126</v>
      </c>
      <c r="E208" s="424">
        <f t="shared" si="6"/>
        <v>13399.873999999996</v>
      </c>
      <c r="F208" s="425">
        <f t="shared" si="7"/>
        <v>88.73960168067228</v>
      </c>
      <c r="G208" s="425">
        <f>+C208/C211*100</f>
        <v>0.85074975062403302</v>
      </c>
      <c r="H208" s="425"/>
    </row>
    <row r="209" spans="2:8" ht="36.75" customHeight="1">
      <c r="B209" s="423" t="s">
        <v>231</v>
      </c>
      <c r="C209" s="426">
        <f>135000000/1000</f>
        <v>135000</v>
      </c>
      <c r="D209" s="424">
        <f>135000000/1000</f>
        <v>135000</v>
      </c>
      <c r="E209" s="424">
        <f t="shared" si="6"/>
        <v>0</v>
      </c>
      <c r="F209" s="425">
        <f t="shared" si="7"/>
        <v>100</v>
      </c>
      <c r="G209" s="425">
        <f>+C209/C211*100</f>
        <v>0.96513627171633998</v>
      </c>
      <c r="H209" s="425"/>
    </row>
    <row r="210" spans="2:8" ht="39.75" customHeight="1">
      <c r="B210" s="423" t="s">
        <v>232</v>
      </c>
      <c r="C210" s="426">
        <f>20040053/1000</f>
        <v>20040.053</v>
      </c>
      <c r="D210" s="424">
        <f>17360916/1000</f>
        <v>17360.916000000001</v>
      </c>
      <c r="E210" s="424">
        <f t="shared" si="6"/>
        <v>2679.1369999999988</v>
      </c>
      <c r="F210" s="425">
        <f t="shared" si="7"/>
        <v>86.631088251113908</v>
      </c>
      <c r="G210" s="425">
        <f>+C210/C211*100</f>
        <v>0.14326949657346558</v>
      </c>
      <c r="H210" s="425"/>
    </row>
    <row r="211" spans="2:8" ht="36" customHeight="1">
      <c r="B211" s="388" t="s">
        <v>233</v>
      </c>
      <c r="C211" s="332">
        <f>SUM(C205:C210)</f>
        <v>13987662.048999999</v>
      </c>
      <c r="D211" s="332">
        <f t="shared" ref="D211:E211" si="8">SUM(D205:D210)</f>
        <v>13702446.528999999</v>
      </c>
      <c r="E211" s="332">
        <f t="shared" si="8"/>
        <v>285215.52000000043</v>
      </c>
      <c r="F211" s="332">
        <f t="shared" si="7"/>
        <v>97.960949306604178</v>
      </c>
      <c r="G211" s="425">
        <f>SUM(G205:G210)</f>
        <v>100.00000000000001</v>
      </c>
      <c r="H211" s="425"/>
    </row>
    <row r="212" spans="2:8" ht="127.5" customHeight="1">
      <c r="B212" s="157"/>
      <c r="C212" s="157"/>
      <c r="D212" s="157"/>
      <c r="E212" s="358"/>
      <c r="F212" s="157"/>
      <c r="G212" s="157"/>
      <c r="H212" s="427"/>
    </row>
    <row r="213" spans="2:8" ht="77.25" customHeight="1">
      <c r="B213" s="157"/>
      <c r="C213" s="157"/>
      <c r="D213" s="157"/>
      <c r="E213" s="157"/>
      <c r="F213" s="157"/>
      <c r="G213" s="157"/>
      <c r="H213" s="428"/>
    </row>
    <row r="214" spans="2:8" ht="77.25" customHeight="1">
      <c r="B214" s="157"/>
      <c r="C214" s="157"/>
      <c r="D214" s="157"/>
      <c r="E214" s="157"/>
      <c r="F214" s="157"/>
      <c r="G214" s="157"/>
      <c r="H214" s="428"/>
    </row>
    <row r="215" spans="2:8" ht="77.25" customHeight="1">
      <c r="B215" s="157"/>
      <c r="C215" s="157"/>
      <c r="D215" s="157"/>
      <c r="E215" s="157"/>
      <c r="F215" s="157"/>
      <c r="G215" s="157"/>
      <c r="H215" s="428"/>
    </row>
    <row r="216" spans="2:8" ht="77.25" customHeight="1">
      <c r="B216" s="157"/>
      <c r="C216" s="157"/>
      <c r="D216" s="157"/>
      <c r="E216" s="157"/>
      <c r="F216" s="157"/>
      <c r="G216" s="157"/>
      <c r="H216" s="428"/>
    </row>
    <row r="217" spans="2:8" ht="27.75" customHeight="1">
      <c r="B217" s="151"/>
      <c r="C217" s="1"/>
      <c r="D217" s="46"/>
      <c r="E217" s="47"/>
      <c r="F217" s="48"/>
      <c r="H217" s="45"/>
    </row>
    <row r="218" spans="2:8" ht="27.75" customHeight="1">
      <c r="B218" s="119" t="s">
        <v>64</v>
      </c>
      <c r="C218" s="120"/>
      <c r="D218" s="120"/>
      <c r="E218" s="120"/>
      <c r="F218" s="121"/>
      <c r="H218" s="45"/>
    </row>
    <row r="219" spans="2:8" ht="39.75" customHeight="1">
      <c r="B219" s="65" t="s">
        <v>65</v>
      </c>
      <c r="C219" s="65" t="s">
        <v>66</v>
      </c>
      <c r="D219" s="65" t="s">
        <v>67</v>
      </c>
      <c r="E219" s="65" t="s">
        <v>63</v>
      </c>
      <c r="F219" s="87" t="s">
        <v>68</v>
      </c>
      <c r="H219" s="45"/>
    </row>
    <row r="220" spans="2:8" ht="27.75" customHeight="1">
      <c r="B220" s="486" t="s">
        <v>119</v>
      </c>
      <c r="C220" s="487"/>
      <c r="D220" s="487"/>
      <c r="E220" s="487"/>
      <c r="F220" s="488"/>
      <c r="H220" s="45"/>
    </row>
    <row r="221" spans="2:8" ht="27.75" customHeight="1">
      <c r="B221" s="49"/>
      <c r="C221" s="49"/>
      <c r="D221" s="49"/>
      <c r="E221" s="49"/>
      <c r="H221" s="45"/>
    </row>
    <row r="222" spans="2:8" ht="34.5" customHeight="1">
      <c r="B222" s="119" t="s">
        <v>69</v>
      </c>
      <c r="C222" s="120"/>
      <c r="D222" s="120"/>
      <c r="E222" s="120"/>
      <c r="F222" s="120"/>
      <c r="G222" s="120"/>
      <c r="H222" s="147"/>
    </row>
    <row r="223" spans="2:8" ht="27" customHeight="1">
      <c r="B223" s="489" t="s">
        <v>132</v>
      </c>
      <c r="C223" s="491" t="s">
        <v>120</v>
      </c>
      <c r="D223" s="149" t="s">
        <v>120</v>
      </c>
      <c r="E223" s="491" t="s">
        <v>121</v>
      </c>
      <c r="F223" s="491" t="s">
        <v>122</v>
      </c>
      <c r="G223" s="491" t="s">
        <v>123</v>
      </c>
      <c r="H223" s="491" t="s">
        <v>124</v>
      </c>
    </row>
    <row r="224" spans="2:8" ht="37.5" customHeight="1">
      <c r="B224" s="490"/>
      <c r="C224" s="492"/>
      <c r="D224" s="149" t="s">
        <v>125</v>
      </c>
      <c r="E224" s="492"/>
      <c r="F224" s="492"/>
      <c r="G224" s="492"/>
      <c r="H224" s="492"/>
    </row>
    <row r="225" spans="2:8" ht="51" customHeight="1">
      <c r="B225" s="496" t="s">
        <v>460</v>
      </c>
      <c r="C225" s="497"/>
      <c r="D225" s="132" t="s">
        <v>70</v>
      </c>
      <c r="E225" s="133"/>
      <c r="F225" s="133"/>
      <c r="G225" s="133"/>
      <c r="H225" s="134"/>
    </row>
    <row r="226" spans="2:8" ht="51" customHeight="1">
      <c r="B226" s="359" t="s">
        <v>126</v>
      </c>
      <c r="C226" s="360">
        <v>21</v>
      </c>
      <c r="D226" s="360" t="s">
        <v>127</v>
      </c>
      <c r="E226" s="360" t="s">
        <v>127</v>
      </c>
      <c r="F226" s="360" t="s">
        <v>129</v>
      </c>
      <c r="G226" s="360">
        <v>11</v>
      </c>
      <c r="H226" s="360" t="s">
        <v>307</v>
      </c>
    </row>
    <row r="227" spans="2:8" ht="51" customHeight="1">
      <c r="B227" s="359" t="s">
        <v>128</v>
      </c>
      <c r="C227" s="360">
        <v>46</v>
      </c>
      <c r="D227" s="360" t="s">
        <v>129</v>
      </c>
      <c r="E227" s="360">
        <v>1</v>
      </c>
      <c r="F227" s="360" t="s">
        <v>129</v>
      </c>
      <c r="G227" s="360">
        <v>1</v>
      </c>
      <c r="H227" s="360" t="s">
        <v>308</v>
      </c>
    </row>
    <row r="228" spans="2:8" ht="51" customHeight="1">
      <c r="B228" s="359" t="s">
        <v>130</v>
      </c>
      <c r="C228" s="360">
        <v>9</v>
      </c>
      <c r="D228" s="360" t="s">
        <v>129</v>
      </c>
      <c r="E228" s="360">
        <v>2</v>
      </c>
      <c r="F228" s="360" t="s">
        <v>129</v>
      </c>
      <c r="G228" s="360">
        <v>13</v>
      </c>
      <c r="H228" s="360" t="s">
        <v>309</v>
      </c>
    </row>
    <row r="229" spans="2:8" ht="51" customHeight="1">
      <c r="B229" s="359" t="s">
        <v>26</v>
      </c>
      <c r="C229" s="360">
        <v>14</v>
      </c>
      <c r="D229" s="137" t="s">
        <v>127</v>
      </c>
      <c r="E229" s="137" t="s">
        <v>127</v>
      </c>
      <c r="F229" s="360">
        <v>2</v>
      </c>
      <c r="G229" s="360">
        <v>15</v>
      </c>
      <c r="H229" s="360" t="s">
        <v>358</v>
      </c>
    </row>
    <row r="230" spans="2:8" ht="51" customHeight="1">
      <c r="B230" s="359" t="s">
        <v>34</v>
      </c>
      <c r="C230" s="360">
        <v>24</v>
      </c>
      <c r="D230" s="137" t="s">
        <v>127</v>
      </c>
      <c r="E230" s="137" t="s">
        <v>127</v>
      </c>
      <c r="F230" s="360">
        <v>3</v>
      </c>
      <c r="G230" s="360">
        <v>32</v>
      </c>
      <c r="H230" s="360" t="s">
        <v>453</v>
      </c>
    </row>
    <row r="231" spans="2:8" ht="51" customHeight="1">
      <c r="B231" s="359" t="s">
        <v>35</v>
      </c>
      <c r="C231" s="360">
        <v>22</v>
      </c>
      <c r="D231" s="137" t="s">
        <v>127</v>
      </c>
      <c r="E231" s="137" t="s">
        <v>127</v>
      </c>
      <c r="F231" s="360">
        <v>1</v>
      </c>
      <c r="G231" s="360">
        <v>6</v>
      </c>
      <c r="H231" s="360" t="s">
        <v>454</v>
      </c>
    </row>
    <row r="232" spans="2:8" ht="47.25" customHeight="1">
      <c r="B232" s="303" t="s">
        <v>175</v>
      </c>
      <c r="C232" s="136">
        <v>18</v>
      </c>
      <c r="D232" s="137" t="s">
        <v>127</v>
      </c>
      <c r="E232" s="137" t="s">
        <v>127</v>
      </c>
      <c r="F232" s="137" t="s">
        <v>127</v>
      </c>
      <c r="G232" s="136">
        <v>8</v>
      </c>
      <c r="H232" s="299" t="s">
        <v>358</v>
      </c>
    </row>
    <row r="233" spans="2:8" ht="47.25" customHeight="1">
      <c r="B233" s="303" t="s">
        <v>176</v>
      </c>
      <c r="C233" s="136">
        <v>18</v>
      </c>
      <c r="D233" s="137" t="s">
        <v>127</v>
      </c>
      <c r="E233" s="137" t="s">
        <v>127</v>
      </c>
      <c r="F233" s="137" t="s">
        <v>127</v>
      </c>
      <c r="G233" s="136">
        <v>7</v>
      </c>
      <c r="H233" s="299" t="s">
        <v>372</v>
      </c>
    </row>
    <row r="234" spans="2:8" ht="47.25" customHeight="1">
      <c r="B234" s="361" t="s">
        <v>200</v>
      </c>
      <c r="C234" s="362">
        <v>14</v>
      </c>
      <c r="D234" s="363" t="s">
        <v>127</v>
      </c>
      <c r="E234" s="363" t="s">
        <v>127</v>
      </c>
      <c r="F234" s="362">
        <v>1</v>
      </c>
      <c r="G234" s="362">
        <v>4</v>
      </c>
      <c r="H234" s="364" t="s">
        <v>373</v>
      </c>
    </row>
    <row r="235" spans="2:8" ht="47.25" customHeight="1">
      <c r="B235" s="367" t="s">
        <v>455</v>
      </c>
      <c r="C235" s="368">
        <v>15</v>
      </c>
      <c r="D235" s="368" t="s">
        <v>129</v>
      </c>
      <c r="E235" s="368" t="s">
        <v>129</v>
      </c>
      <c r="F235" s="137" t="s">
        <v>127</v>
      </c>
      <c r="G235" s="368">
        <v>8</v>
      </c>
      <c r="H235" s="368" t="s">
        <v>456</v>
      </c>
    </row>
    <row r="236" spans="2:8" ht="47.25" customHeight="1">
      <c r="B236" s="367" t="s">
        <v>457</v>
      </c>
      <c r="C236" s="368">
        <v>16</v>
      </c>
      <c r="D236" s="368" t="s">
        <v>129</v>
      </c>
      <c r="E236" s="368" t="s">
        <v>129</v>
      </c>
      <c r="F236" s="137" t="s">
        <v>127</v>
      </c>
      <c r="G236" s="368">
        <v>5</v>
      </c>
      <c r="H236" s="368" t="s">
        <v>453</v>
      </c>
    </row>
    <row r="237" spans="2:8" ht="47.25" customHeight="1">
      <c r="B237" s="367" t="s">
        <v>458</v>
      </c>
      <c r="C237" s="368">
        <v>12</v>
      </c>
      <c r="D237" s="368" t="s">
        <v>129</v>
      </c>
      <c r="E237" s="368">
        <v>1</v>
      </c>
      <c r="F237" s="137" t="s">
        <v>127</v>
      </c>
      <c r="G237" s="368">
        <v>4</v>
      </c>
      <c r="H237" s="368" t="s">
        <v>459</v>
      </c>
    </row>
    <row r="238" spans="2:8" ht="47.25" customHeight="1">
      <c r="B238" s="365" t="s">
        <v>131</v>
      </c>
      <c r="C238" s="365">
        <f>SUM(C226:C237)</f>
        <v>229</v>
      </c>
      <c r="D238" s="365"/>
      <c r="E238" s="365">
        <f>SUM(E227:E237)</f>
        <v>4</v>
      </c>
      <c r="F238" s="365">
        <f>SUM(F229:F237)</f>
        <v>7</v>
      </c>
      <c r="G238" s="365">
        <f>SUM(G226:G237)</f>
        <v>114</v>
      </c>
      <c r="H238" s="366">
        <v>17</v>
      </c>
    </row>
    <row r="239" spans="2:8">
      <c r="B239" s="50"/>
      <c r="C239" s="51"/>
      <c r="D239" s="51"/>
      <c r="E239" s="51"/>
      <c r="F239" s="51"/>
      <c r="G239" s="51"/>
      <c r="H239" s="51"/>
    </row>
    <row r="240" spans="2:8" ht="27.75" customHeight="1">
      <c r="B240" s="5"/>
      <c r="C240" s="5"/>
      <c r="D240" s="5"/>
      <c r="E240" s="5"/>
      <c r="F240" s="5"/>
      <c r="H240" s="52"/>
    </row>
    <row r="241" spans="2:8" ht="21" customHeight="1">
      <c r="B241" s="123" t="s">
        <v>174</v>
      </c>
      <c r="C241" s="124"/>
      <c r="D241" s="124"/>
      <c r="E241" s="124"/>
      <c r="F241" s="124"/>
      <c r="H241" s="53"/>
    </row>
    <row r="242" spans="2:8" ht="20.25" customHeight="1">
      <c r="B242" s="498" t="s">
        <v>71</v>
      </c>
      <c r="C242" s="499"/>
      <c r="D242" s="499"/>
      <c r="E242" s="499"/>
      <c r="F242" s="499"/>
      <c r="H242" s="53"/>
    </row>
    <row r="243" spans="2:8" ht="56.25" customHeight="1">
      <c r="B243" s="125" t="s">
        <v>184</v>
      </c>
      <c r="C243" s="126" t="s">
        <v>38</v>
      </c>
      <c r="D243" s="500" t="s">
        <v>193</v>
      </c>
      <c r="E243" s="500"/>
      <c r="F243" s="127" t="s">
        <v>185</v>
      </c>
      <c r="H243" s="53"/>
    </row>
    <row r="244" spans="2:8" ht="45" customHeight="1">
      <c r="B244" s="410" t="s">
        <v>432</v>
      </c>
      <c r="C244" s="411" t="s">
        <v>310</v>
      </c>
      <c r="D244" s="501" t="s">
        <v>186</v>
      </c>
      <c r="E244" s="501"/>
      <c r="F244" s="412" t="s">
        <v>311</v>
      </c>
      <c r="H244" s="53"/>
    </row>
    <row r="245" spans="2:8" ht="45" customHeight="1">
      <c r="B245" s="410" t="s">
        <v>433</v>
      </c>
      <c r="C245" s="411" t="s">
        <v>312</v>
      </c>
      <c r="D245" s="501" t="s">
        <v>186</v>
      </c>
      <c r="E245" s="501"/>
      <c r="F245" s="412" t="s">
        <v>311</v>
      </c>
      <c r="H245" s="53"/>
    </row>
    <row r="246" spans="2:8" ht="45" customHeight="1">
      <c r="B246" s="410">
        <v>1</v>
      </c>
      <c r="C246" s="411" t="s">
        <v>313</v>
      </c>
      <c r="D246" s="501" t="s">
        <v>186</v>
      </c>
      <c r="E246" s="501"/>
      <c r="F246" s="412" t="s">
        <v>314</v>
      </c>
      <c r="H246" s="53"/>
    </row>
    <row r="247" spans="2:8" ht="45" customHeight="1">
      <c r="B247" s="410" t="s">
        <v>434</v>
      </c>
      <c r="C247" s="411" t="s">
        <v>475</v>
      </c>
      <c r="D247" s="501" t="s">
        <v>316</v>
      </c>
      <c r="E247" s="501"/>
      <c r="F247" s="412" t="s">
        <v>314</v>
      </c>
      <c r="H247" s="53"/>
    </row>
    <row r="248" spans="2:8" ht="45" customHeight="1">
      <c r="B248" s="410">
        <v>2</v>
      </c>
      <c r="C248" s="413" t="s">
        <v>435</v>
      </c>
      <c r="D248" s="502" t="s">
        <v>186</v>
      </c>
      <c r="E248" s="502"/>
      <c r="F248" s="412" t="s">
        <v>314</v>
      </c>
      <c r="H248" s="53"/>
    </row>
    <row r="249" spans="2:8" ht="45" customHeight="1">
      <c r="B249" s="410">
        <v>3</v>
      </c>
      <c r="C249" s="413" t="s">
        <v>436</v>
      </c>
      <c r="D249" s="502" t="s">
        <v>186</v>
      </c>
      <c r="E249" s="502"/>
      <c r="F249" s="412" t="s">
        <v>314</v>
      </c>
      <c r="H249" s="53"/>
    </row>
    <row r="250" spans="2:8" ht="45" customHeight="1">
      <c r="B250" s="414">
        <v>4</v>
      </c>
      <c r="C250" s="413" t="s">
        <v>437</v>
      </c>
      <c r="D250" s="502" t="s">
        <v>186</v>
      </c>
      <c r="E250" s="502"/>
      <c r="F250" s="412" t="s">
        <v>314</v>
      </c>
      <c r="H250" s="53"/>
    </row>
    <row r="251" spans="2:8" ht="45" customHeight="1">
      <c r="B251" s="414">
        <v>5</v>
      </c>
      <c r="C251" s="413" t="s">
        <v>438</v>
      </c>
      <c r="D251" s="502" t="s">
        <v>186</v>
      </c>
      <c r="E251" s="502"/>
      <c r="F251" s="412" t="s">
        <v>314</v>
      </c>
      <c r="H251" s="53"/>
    </row>
    <row r="252" spans="2:8" ht="45" customHeight="1">
      <c r="B252" s="414">
        <v>6</v>
      </c>
      <c r="C252" s="413" t="s">
        <v>439</v>
      </c>
      <c r="D252" s="502" t="s">
        <v>186</v>
      </c>
      <c r="E252" s="502"/>
      <c r="F252" s="412" t="s">
        <v>314</v>
      </c>
      <c r="H252" s="53"/>
    </row>
    <row r="253" spans="2:8" ht="45" customHeight="1">
      <c r="B253" s="415">
        <v>7</v>
      </c>
      <c r="C253" s="416" t="s">
        <v>440</v>
      </c>
      <c r="D253" s="429" t="s">
        <v>186</v>
      </c>
      <c r="E253" s="429"/>
      <c r="F253" s="412" t="s">
        <v>314</v>
      </c>
      <c r="H253" s="53"/>
    </row>
    <row r="254" spans="2:8" ht="45" customHeight="1">
      <c r="B254" s="417">
        <v>9</v>
      </c>
      <c r="C254" s="416" t="s">
        <v>441</v>
      </c>
      <c r="D254" s="429" t="s">
        <v>186</v>
      </c>
      <c r="E254" s="429"/>
      <c r="F254" s="412" t="s">
        <v>314</v>
      </c>
      <c r="H254" s="53"/>
    </row>
    <row r="255" spans="2:8" ht="45" customHeight="1">
      <c r="B255" s="417">
        <v>11</v>
      </c>
      <c r="C255" s="416" t="s">
        <v>442</v>
      </c>
      <c r="D255" s="429" t="s">
        <v>186</v>
      </c>
      <c r="E255" s="429"/>
      <c r="F255" s="412" t="s">
        <v>314</v>
      </c>
      <c r="H255" s="53"/>
    </row>
    <row r="256" spans="2:8" ht="45" customHeight="1">
      <c r="B256" s="417">
        <v>12</v>
      </c>
      <c r="C256" s="416" t="s">
        <v>443</v>
      </c>
      <c r="D256" s="429" t="s">
        <v>186</v>
      </c>
      <c r="E256" s="429"/>
      <c r="F256" s="412" t="s">
        <v>314</v>
      </c>
      <c r="H256" s="54"/>
    </row>
    <row r="257" spans="2:8" ht="45" customHeight="1">
      <c r="B257" s="432" t="s">
        <v>187</v>
      </c>
      <c r="C257" s="433"/>
      <c r="D257" s="433"/>
      <c r="E257" s="433"/>
      <c r="F257" s="434"/>
      <c r="H257" s="54"/>
    </row>
    <row r="258" spans="2:8" ht="45" customHeight="1">
      <c r="B258" s="415">
        <v>8</v>
      </c>
      <c r="C258" s="416" t="s">
        <v>366</v>
      </c>
      <c r="D258" s="429" t="s">
        <v>186</v>
      </c>
      <c r="E258" s="429"/>
      <c r="F258" s="335" t="s">
        <v>314</v>
      </c>
      <c r="H258" s="54"/>
    </row>
    <row r="259" spans="2:8" ht="45" customHeight="1">
      <c r="B259" s="415">
        <v>10</v>
      </c>
      <c r="C259" s="416" t="s">
        <v>444</v>
      </c>
      <c r="D259" s="429" t="s">
        <v>445</v>
      </c>
      <c r="E259" s="429"/>
      <c r="F259" s="335"/>
      <c r="H259" s="54"/>
    </row>
    <row r="260" spans="2:8" ht="45" customHeight="1">
      <c r="B260" s="415">
        <v>13</v>
      </c>
      <c r="C260" s="416" t="s">
        <v>446</v>
      </c>
      <c r="D260" s="429" t="s">
        <v>186</v>
      </c>
      <c r="E260" s="429"/>
      <c r="F260" s="335" t="s">
        <v>314</v>
      </c>
      <c r="H260" s="54"/>
    </row>
    <row r="261" spans="2:8" ht="45" customHeight="1">
      <c r="B261" s="419">
        <v>14</v>
      </c>
      <c r="C261" s="420" t="s">
        <v>447</v>
      </c>
      <c r="D261" s="429" t="s">
        <v>445</v>
      </c>
      <c r="E261" s="429"/>
      <c r="F261" s="131"/>
      <c r="H261" s="55"/>
    </row>
    <row r="262" spans="2:8" ht="45" customHeight="1">
      <c r="B262" s="126" t="s">
        <v>188</v>
      </c>
      <c r="C262" s="138"/>
      <c r="D262" s="430"/>
      <c r="E262" s="431"/>
      <c r="F262" s="139"/>
    </row>
    <row r="263" spans="2:8" ht="49.5" customHeight="1">
      <c r="B263" s="506" t="s">
        <v>235</v>
      </c>
      <c r="C263" s="507"/>
      <c r="D263" s="507"/>
      <c r="E263" s="507"/>
      <c r="F263" s="508"/>
    </row>
    <row r="264" spans="2:8">
      <c r="B264" s="509"/>
      <c r="C264" s="510"/>
      <c r="D264" s="510"/>
      <c r="E264" s="511"/>
      <c r="F264" s="6"/>
    </row>
    <row r="265" spans="2:8">
      <c r="B265" s="126" t="s">
        <v>189</v>
      </c>
      <c r="C265" s="138"/>
      <c r="D265" s="430"/>
      <c r="E265" s="431"/>
      <c r="F265" s="139"/>
    </row>
    <row r="266" spans="2:8" ht="56.25" customHeight="1">
      <c r="B266" s="125" t="s">
        <v>184</v>
      </c>
      <c r="C266" s="126" t="s">
        <v>38</v>
      </c>
      <c r="D266" s="512" t="s">
        <v>185</v>
      </c>
      <c r="E266" s="513"/>
      <c r="F266" s="139"/>
    </row>
    <row r="267" spans="2:8" ht="56.25" customHeight="1">
      <c r="B267" s="230" t="s">
        <v>434</v>
      </c>
      <c r="C267" s="418" t="s">
        <v>448</v>
      </c>
      <c r="D267" s="514" t="s">
        <v>213</v>
      </c>
      <c r="E267" s="514"/>
      <c r="F267" s="412" t="s">
        <v>314</v>
      </c>
    </row>
    <row r="268" spans="2:8" ht="56.25" customHeight="1">
      <c r="B268" s="230" t="s">
        <v>434</v>
      </c>
      <c r="C268" s="418" t="s">
        <v>317</v>
      </c>
      <c r="D268" s="522" t="s">
        <v>449</v>
      </c>
      <c r="E268" s="523"/>
      <c r="F268" s="412" t="s">
        <v>314</v>
      </c>
    </row>
    <row r="269" spans="2:8" ht="56.25" customHeight="1">
      <c r="B269" s="230" t="s">
        <v>434</v>
      </c>
      <c r="C269" s="418" t="s">
        <v>215</v>
      </c>
      <c r="D269" s="514" t="s">
        <v>450</v>
      </c>
      <c r="E269" s="514"/>
      <c r="F269" s="412" t="s">
        <v>314</v>
      </c>
    </row>
    <row r="270" spans="2:8" ht="56.25" customHeight="1">
      <c r="B270" s="230" t="s">
        <v>434</v>
      </c>
      <c r="C270" s="418" t="s">
        <v>215</v>
      </c>
      <c r="D270" s="514" t="s">
        <v>357</v>
      </c>
      <c r="E270" s="514"/>
      <c r="F270" s="412" t="s">
        <v>314</v>
      </c>
    </row>
    <row r="271" spans="2:8" ht="56.25" customHeight="1">
      <c r="B271" s="230" t="s">
        <v>434</v>
      </c>
      <c r="C271" s="418" t="s">
        <v>215</v>
      </c>
      <c r="D271" s="514" t="s">
        <v>451</v>
      </c>
      <c r="E271" s="514"/>
      <c r="F271" s="412" t="s">
        <v>314</v>
      </c>
    </row>
    <row r="272" spans="2:8" ht="78.75" customHeight="1">
      <c r="B272" s="230" t="s">
        <v>434</v>
      </c>
      <c r="C272" s="418" t="s">
        <v>215</v>
      </c>
      <c r="D272" s="514" t="s">
        <v>452</v>
      </c>
      <c r="E272" s="514"/>
      <c r="F272" s="412" t="s">
        <v>314</v>
      </c>
    </row>
    <row r="273" spans="2:6" ht="14.25" customHeight="1">
      <c r="B273" s="515"/>
      <c r="C273" s="516"/>
      <c r="D273" s="516"/>
      <c r="E273" s="517"/>
      <c r="F273" s="156"/>
    </row>
    <row r="274" spans="2:6" ht="46.5" customHeight="1">
      <c r="B274" s="518" t="s">
        <v>72</v>
      </c>
      <c r="C274" s="507"/>
      <c r="D274" s="508"/>
    </row>
    <row r="275" spans="2:6" ht="43.5" customHeight="1">
      <c r="B275" s="140" t="s">
        <v>3</v>
      </c>
      <c r="C275" s="87" t="s">
        <v>73</v>
      </c>
      <c r="D275" s="149" t="s">
        <v>74</v>
      </c>
    </row>
    <row r="276" spans="2:6" ht="78.75" customHeight="1">
      <c r="B276" s="370" t="s">
        <v>434</v>
      </c>
      <c r="C276" s="416" t="s">
        <v>366</v>
      </c>
      <c r="D276" s="335" t="s">
        <v>314</v>
      </c>
    </row>
    <row r="277" spans="2:6" ht="27.75" customHeight="1">
      <c r="B277" s="11"/>
      <c r="C277" s="12"/>
      <c r="D277" s="12"/>
    </row>
    <row r="278" spans="2:6" ht="78.75" hidden="1" customHeight="1">
      <c r="B278" s="9"/>
    </row>
    <row r="279" spans="2:6" ht="49.5" customHeight="1">
      <c r="B279" s="519" t="s">
        <v>75</v>
      </c>
      <c r="C279" s="520"/>
      <c r="D279" s="520"/>
      <c r="E279" s="521"/>
    </row>
    <row r="280" spans="2:6" ht="103.5" customHeight="1">
      <c r="B280" s="503"/>
      <c r="C280" s="504"/>
      <c r="D280" s="504"/>
      <c r="E280" s="505"/>
    </row>
    <row r="281" spans="2:6" ht="24" customHeight="1">
      <c r="B281" s="150"/>
      <c r="C281" s="151"/>
      <c r="D281" s="151"/>
      <c r="E281" s="152"/>
    </row>
    <row r="282" spans="2:6" ht="6" customHeight="1">
      <c r="B282" s="150"/>
      <c r="C282" s="151"/>
      <c r="D282" s="151"/>
      <c r="E282" s="152"/>
    </row>
    <row r="283" spans="2:6" hidden="1">
      <c r="B283" s="153"/>
      <c r="C283" s="154"/>
      <c r="D283" s="154"/>
      <c r="E283" s="155"/>
    </row>
    <row r="288" spans="2:6" ht="63" customHeight="1"/>
  </sheetData>
  <mergeCells count="85">
    <mergeCell ref="B280:E280"/>
    <mergeCell ref="B263:F263"/>
    <mergeCell ref="B264:E264"/>
    <mergeCell ref="D265:E265"/>
    <mergeCell ref="D266:E266"/>
    <mergeCell ref="D272:E272"/>
    <mergeCell ref="B273:E273"/>
    <mergeCell ref="B274:D274"/>
    <mergeCell ref="B279:E279"/>
    <mergeCell ref="D267:E267"/>
    <mergeCell ref="D268:E268"/>
    <mergeCell ref="D269:E269"/>
    <mergeCell ref="D270:E270"/>
    <mergeCell ref="D271:E271"/>
    <mergeCell ref="D245:E245"/>
    <mergeCell ref="D254:E254"/>
    <mergeCell ref="D255:E255"/>
    <mergeCell ref="D246:E246"/>
    <mergeCell ref="D247:E247"/>
    <mergeCell ref="D248:E248"/>
    <mergeCell ref="D249:E249"/>
    <mergeCell ref="D250:E250"/>
    <mergeCell ref="D251:E251"/>
    <mergeCell ref="D252:E252"/>
    <mergeCell ref="D253:E253"/>
    <mergeCell ref="H223:H224"/>
    <mergeCell ref="B225:C225"/>
    <mergeCell ref="B242:F242"/>
    <mergeCell ref="D243:E243"/>
    <mergeCell ref="D244:E244"/>
    <mergeCell ref="B202:G202"/>
    <mergeCell ref="B220:F220"/>
    <mergeCell ref="B223:B224"/>
    <mergeCell ref="C223:C224"/>
    <mergeCell ref="E223:E224"/>
    <mergeCell ref="F223:F224"/>
    <mergeCell ref="G223:G224"/>
    <mergeCell ref="B203:G203"/>
    <mergeCell ref="F123:H123"/>
    <mergeCell ref="B144:C144"/>
    <mergeCell ref="D144:F144"/>
    <mergeCell ref="B146:B151"/>
    <mergeCell ref="B152:B176"/>
    <mergeCell ref="B86:G86"/>
    <mergeCell ref="B89:E89"/>
    <mergeCell ref="F116:H116"/>
    <mergeCell ref="D90:G90"/>
    <mergeCell ref="B92:G93"/>
    <mergeCell ref="B95:E95"/>
    <mergeCell ref="F95:G95"/>
    <mergeCell ref="B106:B107"/>
    <mergeCell ref="C106:C107"/>
    <mergeCell ref="E106:E107"/>
    <mergeCell ref="C116:E116"/>
    <mergeCell ref="D106:D107"/>
    <mergeCell ref="D104:D105"/>
    <mergeCell ref="F89:G89"/>
    <mergeCell ref="D56:D67"/>
    <mergeCell ref="E56:F67"/>
    <mergeCell ref="B84:E84"/>
    <mergeCell ref="F84:G84"/>
    <mergeCell ref="F71:F83"/>
    <mergeCell ref="B177:B200"/>
    <mergeCell ref="B39:E39"/>
    <mergeCell ref="B1:E1"/>
    <mergeCell ref="B7:E7"/>
    <mergeCell ref="B8:E8"/>
    <mergeCell ref="B10:E10"/>
    <mergeCell ref="B11:E11"/>
    <mergeCell ref="B13:E13"/>
    <mergeCell ref="B28:E28"/>
    <mergeCell ref="B29:E29"/>
    <mergeCell ref="C30:E30"/>
    <mergeCell ref="B32:E32"/>
    <mergeCell ref="B38:E38"/>
    <mergeCell ref="B54:E54"/>
    <mergeCell ref="E55:F55"/>
    <mergeCell ref="B69:E69"/>
    <mergeCell ref="D256:E256"/>
    <mergeCell ref="D258:E258"/>
    <mergeCell ref="D259:E259"/>
    <mergeCell ref="D260:E260"/>
    <mergeCell ref="D262:E262"/>
    <mergeCell ref="B257:F257"/>
    <mergeCell ref="D261:E261"/>
  </mergeCells>
  <hyperlinks>
    <hyperlink ref="F34" r:id="rId1"/>
    <hyperlink ref="F36" r:id="rId2"/>
    <hyperlink ref="I122" r:id="rId3"/>
    <hyperlink ref="C30" r:id="rId4"/>
    <hyperlink ref="F35" r:id="rId5"/>
    <hyperlink ref="I114" r:id="rId6"/>
    <hyperlink ref="I143" r:id="rId7"/>
    <hyperlink ref="I146" r:id="rId8" location=".X3y7h2gzaM8_x000a__x000a_" display="https://www.sfp.gov.py/sfp/noticia/14797-4715-funcionarios-del-pais-seran-beneficiados-con-los-cursos-gratuitos-ofrecidos-por-la-sfpinapp.html#.X3y7h2gzaM8_x000a__x000a_"/>
    <hyperlink ref="H103" r:id="rId9"/>
    <hyperlink ref="D41" r:id="rId10"/>
    <hyperlink ref="D43" r:id="rId11"/>
    <hyperlink ref="D46" r:id="rId12"/>
    <hyperlink ref="D47" r:id="rId13"/>
    <hyperlink ref="D48" r:id="rId14"/>
    <hyperlink ref="D42" r:id="rId15"/>
    <hyperlink ref="D49" r:id="rId16"/>
    <hyperlink ref="D50" r:id="rId17"/>
    <hyperlink ref="D51" r:id="rId18"/>
    <hyperlink ref="D56" r:id="rId19"/>
    <hyperlink ref="E56" r:id="rId20"/>
    <hyperlink ref="F71" r:id="rId21" location="!/buscar_informacion#busqueda"/>
    <hyperlink ref="G134" r:id="rId22"/>
    <hyperlink ref="G136" r:id="rId23"/>
    <hyperlink ref="G137" r:id="rId24"/>
    <hyperlink ref="G138" r:id="rId25" location="proveedores"/>
    <hyperlink ref="G140" r:id="rId26" location="proveedores"/>
    <hyperlink ref="G139" r:id="rId27" location="proveedores"/>
    <hyperlink ref="F253" r:id="rId28"/>
    <hyperlink ref="F254" r:id="rId29"/>
    <hyperlink ref="F255" r:id="rId30"/>
    <hyperlink ref="F246" r:id="rId31"/>
    <hyperlink ref="F247" r:id="rId32"/>
    <hyperlink ref="F245" r:id="rId33"/>
    <hyperlink ref="F244" r:id="rId34"/>
    <hyperlink ref="F250" r:id="rId35"/>
    <hyperlink ref="F252" r:id="rId36"/>
    <hyperlink ref="F248" r:id="rId37"/>
    <hyperlink ref="F249" r:id="rId38"/>
    <hyperlink ref="F251" r:id="rId39"/>
    <hyperlink ref="F256" r:id="rId40"/>
    <hyperlink ref="F258" r:id="rId41"/>
    <hyperlink ref="F260" r:id="rId42"/>
    <hyperlink ref="F270" r:id="rId43"/>
    <hyperlink ref="F267" r:id="rId44"/>
    <hyperlink ref="F268" r:id="rId45"/>
    <hyperlink ref="F272" r:id="rId46"/>
    <hyperlink ref="F271" r:id="rId47"/>
    <hyperlink ref="D276" r:id="rId48"/>
    <hyperlink ref="H115" r:id="rId49"/>
  </hyperlinks>
  <printOptions horizontalCentered="1"/>
  <pageMargins left="0.70866141732283472" right="1.4960629921259843" top="0.74803149606299213" bottom="0.74803149606299213" header="0.31496062992125984" footer="0.31496062992125984"/>
  <pageSetup paperSize="131" scale="44" orientation="landscape" r:id="rId50"/>
  <rowBreaks count="17" manualBreakCount="17">
    <brk id="26" max="7" man="1"/>
    <brk id="27" max="7" man="1"/>
    <brk id="37" max="7" man="1"/>
    <brk id="52" max="7" man="1"/>
    <brk id="83" max="7" man="1"/>
    <brk id="103" max="7" man="1"/>
    <brk id="111" max="7" man="1"/>
    <brk id="115" max="7" man="1"/>
    <brk id="131" max="7" man="1"/>
    <brk id="142" max="7" man="1"/>
    <brk id="176" max="7" man="1"/>
    <brk id="201" max="7" man="1"/>
    <brk id="216" max="7" man="1"/>
    <brk id="238" max="7" man="1"/>
    <brk id="239" max="7" man="1"/>
    <brk id="280" max="7" man="1"/>
    <brk id="283" max="7" man="1"/>
  </rowBreaks>
  <colBreaks count="1" manualBreakCount="1">
    <brk id="7" max="285" man="1"/>
  </colBreaks>
  <drawing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view="pageBreakPreview" topLeftCell="A32" zoomScaleNormal="60" zoomScaleSheetLayoutView="100" workbookViewId="0">
      <selection activeCell="B1" sqref="B1:E1"/>
    </sheetView>
  </sheetViews>
  <sheetFormatPr baseColWidth="10" defaultColWidth="9.140625" defaultRowHeight="15"/>
  <cols>
    <col min="1" max="1" width="4.28515625" style="4" customWidth="1"/>
    <col min="2" max="2" width="16.42578125" style="4" customWidth="1"/>
    <col min="3" max="3" width="69" style="4" customWidth="1"/>
    <col min="4" max="4" width="39" style="4" customWidth="1"/>
    <col min="5" max="5" width="46" style="4" customWidth="1"/>
    <col min="6" max="6" width="38.28515625" style="4" customWidth="1"/>
    <col min="7" max="7" width="29.85546875" style="4" customWidth="1"/>
    <col min="8" max="8" width="33.7109375" style="4" customWidth="1"/>
    <col min="9" max="9" width="33.7109375" style="4" hidden="1" customWidth="1"/>
    <col min="10" max="16384" width="9.140625" style="4"/>
  </cols>
  <sheetData>
    <row r="1" spans="2:9" ht="33.75" customHeight="1">
      <c r="B1" s="436" t="s">
        <v>116</v>
      </c>
      <c r="C1" s="433"/>
      <c r="D1" s="433"/>
      <c r="E1" s="434"/>
      <c r="F1" s="13"/>
      <c r="G1" s="13"/>
      <c r="H1" s="13"/>
      <c r="I1" s="13"/>
    </row>
    <row r="2" spans="2:9" ht="27" customHeight="1"/>
    <row r="3" spans="2:9" ht="27" customHeight="1">
      <c r="B3" s="10" t="s">
        <v>0</v>
      </c>
      <c r="C3" s="14"/>
    </row>
    <row r="4" spans="2:9" ht="27" customHeight="1">
      <c r="B4" s="15" t="s">
        <v>1</v>
      </c>
      <c r="C4" s="15" t="s">
        <v>265</v>
      </c>
    </row>
    <row r="5" spans="2:9" ht="27" customHeight="1">
      <c r="B5" s="16" t="s">
        <v>258</v>
      </c>
      <c r="C5" s="16"/>
    </row>
    <row r="6" spans="2:9" ht="27" customHeight="1">
      <c r="B6" s="17"/>
      <c r="C6" s="17"/>
    </row>
    <row r="7" spans="2:9" ht="27" customHeight="1">
      <c r="B7" s="436" t="s">
        <v>2</v>
      </c>
      <c r="C7" s="433"/>
      <c r="D7" s="433"/>
      <c r="E7" s="434"/>
    </row>
    <row r="8" spans="2:9" ht="62.25" customHeight="1">
      <c r="B8" s="437" t="s">
        <v>76</v>
      </c>
      <c r="C8" s="438"/>
      <c r="D8" s="438"/>
      <c r="E8" s="439"/>
    </row>
    <row r="9" spans="2:9" s="12" customFormat="1" ht="27" customHeight="1">
      <c r="B9" s="18"/>
      <c r="C9" s="18"/>
      <c r="D9" s="18"/>
      <c r="E9" s="18"/>
      <c r="F9" s="4"/>
      <c r="G9" s="4"/>
      <c r="H9" s="4"/>
      <c r="I9" s="4"/>
    </row>
    <row r="10" spans="2:9" ht="27" customHeight="1">
      <c r="B10" s="436" t="s">
        <v>171</v>
      </c>
      <c r="C10" s="433"/>
      <c r="D10" s="433"/>
      <c r="E10" s="434"/>
    </row>
    <row r="11" spans="2:9" ht="93" customHeight="1">
      <c r="B11" s="440" t="s">
        <v>103</v>
      </c>
      <c r="C11" s="441"/>
      <c r="D11" s="441"/>
      <c r="E11" s="442"/>
    </row>
    <row r="12" spans="2:9" s="12" customFormat="1" ht="27" customHeight="1">
      <c r="B12" s="18"/>
      <c r="C12" s="18"/>
      <c r="D12" s="18"/>
      <c r="E12" s="18"/>
    </row>
    <row r="13" spans="2:9" s="19" customFormat="1" ht="27" customHeight="1">
      <c r="B13" s="436" t="s">
        <v>172</v>
      </c>
      <c r="C13" s="433"/>
      <c r="D13" s="433"/>
      <c r="E13" s="434"/>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30" customHeight="1">
      <c r="B28" s="436" t="s">
        <v>7</v>
      </c>
      <c r="C28" s="433"/>
      <c r="D28" s="433"/>
      <c r="E28" s="434"/>
    </row>
    <row r="29" spans="2:7" ht="30" customHeight="1">
      <c r="B29" s="436" t="s">
        <v>8</v>
      </c>
      <c r="C29" s="433"/>
      <c r="D29" s="433"/>
      <c r="E29" s="434"/>
    </row>
    <row r="30" spans="2:7" ht="94.5" customHeight="1">
      <c r="B30" s="56" t="s">
        <v>9</v>
      </c>
      <c r="C30" s="443" t="s">
        <v>267</v>
      </c>
      <c r="D30" s="444"/>
      <c r="E30" s="444"/>
      <c r="F30" s="29"/>
    </row>
    <row r="31" spans="2:7" ht="12" customHeight="1">
      <c r="B31" s="29"/>
      <c r="C31" s="29"/>
      <c r="D31" s="29"/>
      <c r="E31" s="29"/>
      <c r="F31" s="29"/>
    </row>
    <row r="32" spans="2:7" ht="36.75" customHeight="1">
      <c r="B32" s="436" t="s">
        <v>173</v>
      </c>
      <c r="C32" s="433"/>
      <c r="D32" s="433"/>
      <c r="E32" s="434"/>
      <c r="F32" s="57"/>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63.75" customHeight="1">
      <c r="B35" s="60" t="s">
        <v>16</v>
      </c>
      <c r="C35" s="61" t="s">
        <v>108</v>
      </c>
      <c r="D35" s="60" t="s">
        <v>106</v>
      </c>
      <c r="E35" s="62" t="s">
        <v>110</v>
      </c>
      <c r="F35" s="63" t="s">
        <v>135</v>
      </c>
    </row>
    <row r="36" spans="1:6" ht="192" customHeight="1">
      <c r="B36" s="60" t="s">
        <v>17</v>
      </c>
      <c r="C36" s="61" t="s">
        <v>107</v>
      </c>
      <c r="D36" s="64" t="s">
        <v>105</v>
      </c>
      <c r="E36" s="62" t="s">
        <v>206</v>
      </c>
      <c r="F36" s="63" t="s">
        <v>136</v>
      </c>
    </row>
    <row r="37" spans="1:6">
      <c r="F37" s="31"/>
    </row>
    <row r="38" spans="1:6" ht="43.5" customHeight="1">
      <c r="B38" s="436" t="s">
        <v>18</v>
      </c>
      <c r="C38" s="433"/>
      <c r="D38" s="433"/>
      <c r="E38" s="434"/>
      <c r="F38" s="57"/>
    </row>
    <row r="39" spans="1:6" ht="51.75" customHeight="1">
      <c r="B39" s="436" t="s">
        <v>19</v>
      </c>
      <c r="C39" s="433"/>
      <c r="D39" s="433"/>
      <c r="E39" s="434"/>
      <c r="F39" s="57"/>
    </row>
    <row r="40" spans="1:6" ht="48" customHeight="1">
      <c r="B40" s="65" t="s">
        <v>20</v>
      </c>
      <c r="C40" s="66" t="s">
        <v>133</v>
      </c>
      <c r="D40" s="65" t="s">
        <v>22</v>
      </c>
      <c r="E40" s="81"/>
      <c r="F40" s="81"/>
    </row>
    <row r="41" spans="1:6" ht="171" customHeight="1">
      <c r="A41" s="281"/>
      <c r="B41" s="67" t="s">
        <v>209</v>
      </c>
      <c r="C41" s="68" t="s">
        <v>259</v>
      </c>
      <c r="D41" s="213" t="s">
        <v>210</v>
      </c>
      <c r="E41" s="80"/>
      <c r="F41" s="80"/>
    </row>
    <row r="42" spans="1:6" s="32" customFormat="1" ht="37.5" customHeight="1">
      <c r="B42" s="69" t="s">
        <v>23</v>
      </c>
      <c r="C42" s="70">
        <v>1</v>
      </c>
      <c r="D42" s="213" t="s">
        <v>210</v>
      </c>
      <c r="E42" s="85"/>
      <c r="F42" s="85"/>
    </row>
    <row r="43" spans="1:6" s="32" customFormat="1" ht="27" customHeight="1">
      <c r="B43" s="69" t="s">
        <v>26</v>
      </c>
      <c r="C43" s="71"/>
      <c r="D43" s="72"/>
      <c r="E43" s="86"/>
      <c r="F43" s="85"/>
    </row>
    <row r="44" spans="1:6" s="32" customFormat="1" ht="27" customHeight="1">
      <c r="B44" s="69" t="s">
        <v>34</v>
      </c>
      <c r="C44" s="71"/>
      <c r="D44" s="73"/>
      <c r="E44" s="86"/>
      <c r="F44" s="85"/>
    </row>
    <row r="45" spans="1:6" s="32" customFormat="1" ht="27" customHeight="1">
      <c r="B45" s="69" t="s">
        <v>35</v>
      </c>
      <c r="C45" s="71"/>
      <c r="D45" s="73"/>
      <c r="E45" s="86"/>
      <c r="F45" s="85"/>
    </row>
    <row r="46" spans="1:6" s="32" customFormat="1" ht="27" customHeight="1">
      <c r="B46" s="69" t="s">
        <v>175</v>
      </c>
      <c r="C46" s="71"/>
      <c r="D46" s="73"/>
      <c r="E46" s="86"/>
      <c r="F46" s="85"/>
    </row>
    <row r="47" spans="1:6" s="32" customFormat="1" ht="27" customHeight="1">
      <c r="B47" s="69" t="s">
        <v>176</v>
      </c>
      <c r="C47" s="71"/>
      <c r="D47" s="73"/>
      <c r="E47" s="86"/>
      <c r="F47" s="85"/>
    </row>
    <row r="48" spans="1:6" s="32" customFormat="1" ht="27" customHeight="1">
      <c r="B48" s="69" t="s">
        <v>200</v>
      </c>
      <c r="C48" s="71"/>
      <c r="D48" s="73"/>
      <c r="E48" s="86"/>
      <c r="F48" s="85"/>
    </row>
    <row r="49" spans="2:6" s="32" customFormat="1" ht="27" customHeight="1">
      <c r="B49" s="69" t="s">
        <v>201</v>
      </c>
      <c r="C49" s="71"/>
      <c r="D49" s="73"/>
      <c r="E49" s="86"/>
      <c r="F49" s="85"/>
    </row>
    <row r="50" spans="2:6" s="32" customFormat="1" ht="27" customHeight="1">
      <c r="B50" s="69" t="s">
        <v>202</v>
      </c>
      <c r="C50" s="71"/>
      <c r="D50" s="74"/>
      <c r="E50" s="86"/>
      <c r="F50" s="85"/>
    </row>
    <row r="51" spans="2:6" ht="27" customHeight="1">
      <c r="C51" s="29"/>
      <c r="D51" s="29"/>
      <c r="E51" s="29"/>
    </row>
    <row r="52" spans="2:6" ht="20.100000000000001" customHeight="1">
      <c r="B52" s="436" t="s">
        <v>27</v>
      </c>
      <c r="C52" s="433"/>
      <c r="D52" s="433"/>
      <c r="E52" s="434"/>
      <c r="F52" s="57"/>
    </row>
    <row r="53" spans="2:6" ht="20.100000000000001" customHeight="1">
      <c r="B53" s="65" t="s">
        <v>20</v>
      </c>
      <c r="C53" s="58" t="s">
        <v>21</v>
      </c>
      <c r="D53" s="58" t="s">
        <v>28</v>
      </c>
      <c r="E53" s="448" t="s">
        <v>178</v>
      </c>
      <c r="F53" s="449"/>
    </row>
    <row r="54" spans="2:6" ht="20.100000000000001" customHeight="1">
      <c r="B54" s="67" t="s">
        <v>23</v>
      </c>
      <c r="C54" s="71">
        <v>1</v>
      </c>
      <c r="D54" s="450" t="s">
        <v>268</v>
      </c>
      <c r="E54" s="545"/>
      <c r="F54" s="546"/>
    </row>
    <row r="55" spans="2:6" ht="20.100000000000001" customHeight="1">
      <c r="B55" s="67" t="s">
        <v>24</v>
      </c>
      <c r="C55" s="71">
        <v>1</v>
      </c>
      <c r="D55" s="544"/>
      <c r="E55" s="545"/>
      <c r="F55" s="546"/>
    </row>
    <row r="56" spans="2:6" ht="20.100000000000001" customHeight="1">
      <c r="B56" s="67" t="s">
        <v>25</v>
      </c>
      <c r="C56" s="67" t="s">
        <v>269</v>
      </c>
      <c r="D56" s="544"/>
      <c r="E56" s="211"/>
      <c r="F56" s="212"/>
    </row>
    <row r="57" spans="2:6" ht="20.100000000000001" customHeight="1">
      <c r="B57" s="67" t="s">
        <v>26</v>
      </c>
      <c r="C57" s="71"/>
      <c r="D57" s="544"/>
      <c r="E57" s="211"/>
      <c r="F57" s="212"/>
    </row>
    <row r="58" spans="2:6" ht="20.100000000000001" customHeight="1">
      <c r="B58" s="67" t="s">
        <v>34</v>
      </c>
      <c r="C58" s="71"/>
      <c r="D58" s="544"/>
      <c r="E58" s="545"/>
      <c r="F58" s="546"/>
    </row>
    <row r="59" spans="2:6" ht="20.100000000000001" customHeight="1">
      <c r="C59" t="s">
        <v>270</v>
      </c>
    </row>
    <row r="60" spans="2:6" ht="20.100000000000001" customHeight="1">
      <c r="B60" s="436" t="s">
        <v>29</v>
      </c>
      <c r="C60" s="433"/>
      <c r="D60" s="433"/>
      <c r="E60" s="434"/>
      <c r="F60" s="57"/>
    </row>
    <row r="61" spans="2:6" ht="20.100000000000001" customHeight="1">
      <c r="B61" s="75" t="s">
        <v>20</v>
      </c>
      <c r="C61" s="76" t="s">
        <v>30</v>
      </c>
      <c r="D61" s="76" t="s">
        <v>31</v>
      </c>
      <c r="E61" s="76" t="s">
        <v>32</v>
      </c>
      <c r="F61" s="76" t="s">
        <v>33</v>
      </c>
    </row>
    <row r="62" spans="2:6" ht="20.100000000000001" customHeight="1">
      <c r="B62" s="77" t="s">
        <v>23</v>
      </c>
      <c r="C62" s="78">
        <v>4</v>
      </c>
      <c r="D62" s="79">
        <v>1</v>
      </c>
      <c r="E62" s="80"/>
      <c r="F62" s="543" t="s">
        <v>271</v>
      </c>
    </row>
    <row r="63" spans="2:6" ht="20.100000000000001" customHeight="1">
      <c r="B63" s="77" t="s">
        <v>24</v>
      </c>
      <c r="C63" s="78">
        <v>6</v>
      </c>
      <c r="D63" s="79">
        <v>1</v>
      </c>
      <c r="E63" s="80"/>
      <c r="F63" s="544"/>
    </row>
    <row r="64" spans="2:6" ht="20.100000000000001" customHeight="1">
      <c r="B64" s="77" t="s">
        <v>25</v>
      </c>
      <c r="C64" s="78">
        <v>7</v>
      </c>
      <c r="D64" s="79">
        <v>1</v>
      </c>
      <c r="E64" s="80"/>
      <c r="F64" s="544"/>
    </row>
    <row r="65" spans="2:9" ht="24.95" customHeight="1">
      <c r="B65" s="436" t="s">
        <v>36</v>
      </c>
      <c r="C65" s="433"/>
      <c r="D65" s="433"/>
      <c r="E65" s="434"/>
      <c r="F65" s="436"/>
      <c r="G65" s="433"/>
    </row>
    <row r="66" spans="2:9" ht="24.95" customHeight="1">
      <c r="B66" s="81" t="s">
        <v>37</v>
      </c>
      <c r="C66" s="81" t="s">
        <v>38</v>
      </c>
      <c r="D66" s="81" t="s">
        <v>39</v>
      </c>
      <c r="E66" s="81" t="s">
        <v>40</v>
      </c>
      <c r="F66" s="81" t="s">
        <v>41</v>
      </c>
      <c r="G66" s="81" t="s">
        <v>42</v>
      </c>
    </row>
    <row r="67" spans="2:9" ht="24.95" customHeight="1">
      <c r="B67" s="459" t="s">
        <v>207</v>
      </c>
      <c r="C67" s="460"/>
      <c r="D67" s="460"/>
      <c r="E67" s="460"/>
      <c r="F67" s="460"/>
      <c r="G67" s="460"/>
    </row>
    <row r="68" spans="2:9" ht="24.95" customHeight="1">
      <c r="B68" s="82"/>
      <c r="C68" s="83"/>
      <c r="D68" s="83"/>
      <c r="E68" s="83"/>
      <c r="F68" s="83"/>
      <c r="G68" s="83"/>
    </row>
    <row r="69" spans="2:9" ht="24.95" customHeight="1"/>
    <row r="70" spans="2:9" ht="24.95" customHeight="1">
      <c r="B70" s="436" t="s">
        <v>43</v>
      </c>
      <c r="C70" s="433"/>
      <c r="D70" s="433"/>
      <c r="E70" s="434" t="s">
        <v>70</v>
      </c>
      <c r="F70" s="436"/>
      <c r="G70" s="433"/>
    </row>
    <row r="71" spans="2:9" ht="24.95" customHeight="1">
      <c r="D71" s="464" t="s">
        <v>44</v>
      </c>
      <c r="E71" s="464"/>
      <c r="F71" s="464"/>
      <c r="G71" s="464"/>
    </row>
    <row r="72" spans="2:9" ht="24.95" customHeight="1">
      <c r="B72" s="81" t="s">
        <v>37</v>
      </c>
      <c r="C72" s="81" t="s">
        <v>38</v>
      </c>
      <c r="D72" s="81" t="s">
        <v>45</v>
      </c>
      <c r="E72" s="81" t="s">
        <v>46</v>
      </c>
      <c r="F72" s="81" t="s">
        <v>47</v>
      </c>
      <c r="G72" s="81" t="s">
        <v>48</v>
      </c>
    </row>
    <row r="73" spans="2:9" ht="24.95" customHeight="1">
      <c r="B73" s="465" t="s">
        <v>208</v>
      </c>
      <c r="C73" s="466"/>
      <c r="D73" s="466"/>
      <c r="E73" s="466"/>
      <c r="F73" s="466"/>
      <c r="G73" s="467"/>
    </row>
    <row r="74" spans="2:9" ht="24.95" customHeight="1">
      <c r="B74" s="468"/>
      <c r="C74" s="469"/>
      <c r="D74" s="469"/>
      <c r="E74" s="469"/>
      <c r="F74" s="469"/>
      <c r="G74" s="470"/>
    </row>
    <row r="75" spans="2:9" ht="24.95" customHeight="1"/>
    <row r="76" spans="2:9" ht="52.5" customHeight="1">
      <c r="B76" s="436" t="s">
        <v>49</v>
      </c>
      <c r="C76" s="433"/>
      <c r="D76" s="433"/>
      <c r="E76" s="434"/>
      <c r="F76" s="436"/>
      <c r="G76" s="433"/>
      <c r="H76" s="91"/>
    </row>
    <row r="77" spans="2:9" ht="24.95" customHeight="1">
      <c r="B77" s="87" t="s">
        <v>37</v>
      </c>
      <c r="C77" s="87" t="s">
        <v>38</v>
      </c>
      <c r="D77" s="87" t="s">
        <v>39</v>
      </c>
      <c r="E77" s="87" t="s">
        <v>40</v>
      </c>
      <c r="F77" s="87" t="s">
        <v>41</v>
      </c>
      <c r="G77" s="88" t="s">
        <v>159</v>
      </c>
      <c r="H77" s="92" t="s">
        <v>218</v>
      </c>
    </row>
    <row r="78" spans="2:9" ht="267" customHeight="1">
      <c r="B78" s="276">
        <v>1</v>
      </c>
      <c r="C78" s="131" t="s">
        <v>190</v>
      </c>
      <c r="D78" s="131" t="s">
        <v>191</v>
      </c>
      <c r="E78" s="89" t="s">
        <v>192</v>
      </c>
      <c r="F78" s="89"/>
      <c r="G78" s="89" t="s">
        <v>272</v>
      </c>
      <c r="H78" s="93" t="s">
        <v>219</v>
      </c>
    </row>
    <row r="79" spans="2:9" ht="213" customHeight="1">
      <c r="B79" s="276">
        <v>2</v>
      </c>
      <c r="C79" s="169" t="s">
        <v>194</v>
      </c>
      <c r="D79" s="89"/>
      <c r="E79" s="89" t="s">
        <v>166</v>
      </c>
      <c r="F79" s="219" t="s">
        <v>273</v>
      </c>
      <c r="G79" s="219" t="s">
        <v>274</v>
      </c>
      <c r="H79" s="78" t="s">
        <v>220</v>
      </c>
      <c r="I79" s="34"/>
    </row>
    <row r="80" spans="2:9" ht="283.5" customHeight="1">
      <c r="B80" s="276">
        <v>3</v>
      </c>
      <c r="C80" s="226" t="s">
        <v>280</v>
      </c>
      <c r="D80" s="89"/>
      <c r="E80" s="89" t="s">
        <v>166</v>
      </c>
      <c r="F80" s="218">
        <v>43</v>
      </c>
      <c r="G80" s="219" t="s">
        <v>275</v>
      </c>
      <c r="H80" s="78" t="s">
        <v>220</v>
      </c>
      <c r="I80" s="35"/>
    </row>
    <row r="81" spans="1:9" ht="294.75" customHeight="1">
      <c r="B81" s="276">
        <v>4</v>
      </c>
      <c r="C81" s="226" t="s">
        <v>168</v>
      </c>
      <c r="D81" s="89"/>
      <c r="E81" s="89" t="s">
        <v>167</v>
      </c>
      <c r="F81" s="227" t="s">
        <v>281</v>
      </c>
      <c r="G81" s="227" t="s">
        <v>282</v>
      </c>
      <c r="H81" s="78" t="s">
        <v>220</v>
      </c>
    </row>
    <row r="82" spans="1:9" ht="180.75" customHeight="1">
      <c r="B82" s="276">
        <v>5</v>
      </c>
      <c r="C82" s="226" t="s">
        <v>279</v>
      </c>
      <c r="D82" s="89"/>
      <c r="E82" s="89" t="s">
        <v>166</v>
      </c>
      <c r="F82" s="222">
        <v>10</v>
      </c>
      <c r="G82" s="221" t="s">
        <v>276</v>
      </c>
      <c r="H82" s="220"/>
    </row>
    <row r="83" spans="1:9" ht="409.6" customHeight="1">
      <c r="B83" s="276">
        <v>6</v>
      </c>
      <c r="C83" s="89" t="s">
        <v>204</v>
      </c>
      <c r="D83" s="89"/>
      <c r="E83" s="89" t="s">
        <v>166</v>
      </c>
      <c r="F83" s="225" t="s">
        <v>277</v>
      </c>
      <c r="G83" s="224" t="s">
        <v>278</v>
      </c>
      <c r="H83" s="223"/>
    </row>
    <row r="84" spans="1:9" ht="133.5" customHeight="1">
      <c r="B84" s="282">
        <v>7</v>
      </c>
      <c r="C84" s="89" t="s">
        <v>164</v>
      </c>
      <c r="D84" s="131" t="s">
        <v>112</v>
      </c>
      <c r="E84" s="89" t="s">
        <v>162</v>
      </c>
      <c r="F84" s="217" t="s">
        <v>319</v>
      </c>
      <c r="G84" s="90" t="s">
        <v>320</v>
      </c>
      <c r="H84" s="232" t="s">
        <v>210</v>
      </c>
    </row>
    <row r="85" spans="1:9" ht="162.75" customHeight="1">
      <c r="B85" s="276">
        <v>8</v>
      </c>
      <c r="C85" s="89" t="s">
        <v>163</v>
      </c>
      <c r="D85" s="478" t="s">
        <v>113</v>
      </c>
      <c r="E85" s="170" t="s">
        <v>203</v>
      </c>
      <c r="F85" s="217" t="s">
        <v>283</v>
      </c>
      <c r="G85" s="217" t="s">
        <v>284</v>
      </c>
      <c r="H85" s="538" t="s">
        <v>285</v>
      </c>
    </row>
    <row r="86" spans="1:9" ht="222.75" customHeight="1">
      <c r="B86" s="276">
        <v>9</v>
      </c>
      <c r="C86" s="89" t="s">
        <v>286</v>
      </c>
      <c r="D86" s="478"/>
      <c r="E86" s="217" t="s">
        <v>287</v>
      </c>
      <c r="F86" s="217" t="s">
        <v>288</v>
      </c>
      <c r="G86" s="217" t="s">
        <v>289</v>
      </c>
      <c r="H86" s="539"/>
    </row>
    <row r="87" spans="1:9" ht="102.75" customHeight="1">
      <c r="B87" s="542">
        <v>10</v>
      </c>
      <c r="C87" s="472" t="s">
        <v>165</v>
      </c>
      <c r="D87" s="476" t="s">
        <v>114</v>
      </c>
      <c r="E87" s="473" t="s">
        <v>195</v>
      </c>
      <c r="F87" s="228" t="s">
        <v>324</v>
      </c>
      <c r="G87" s="228" t="s">
        <v>326</v>
      </c>
      <c r="H87" s="84"/>
    </row>
    <row r="88" spans="1:9" ht="116.25" customHeight="1">
      <c r="B88" s="542"/>
      <c r="C88" s="472"/>
      <c r="D88" s="540"/>
      <c r="E88" s="473"/>
      <c r="F88" s="228" t="s">
        <v>325</v>
      </c>
      <c r="G88" s="228" t="s">
        <v>216</v>
      </c>
      <c r="H88" s="84"/>
    </row>
    <row r="89" spans="1:9" ht="307.5" customHeight="1">
      <c r="B89" s="276">
        <v>11</v>
      </c>
      <c r="C89" s="241" t="s">
        <v>170</v>
      </c>
      <c r="D89" s="541"/>
      <c r="E89" s="243" t="s">
        <v>327</v>
      </c>
      <c r="F89" s="244" t="s">
        <v>328</v>
      </c>
      <c r="G89" s="242" t="s">
        <v>329</v>
      </c>
      <c r="H89" s="84"/>
    </row>
    <row r="90" spans="1:9" ht="307.5" customHeight="1">
      <c r="B90" s="277">
        <v>12</v>
      </c>
      <c r="C90" s="130" t="s">
        <v>251</v>
      </c>
      <c r="D90" s="231" t="s">
        <v>114</v>
      </c>
      <c r="E90" s="130" t="s">
        <v>291</v>
      </c>
      <c r="F90" s="214" t="s">
        <v>292</v>
      </c>
      <c r="G90" s="230" t="s">
        <v>293</v>
      </c>
      <c r="H90" s="236" t="s">
        <v>294</v>
      </c>
    </row>
    <row r="91" spans="1:9" ht="307.5" customHeight="1">
      <c r="B91" s="283">
        <v>13</v>
      </c>
      <c r="C91" s="130" t="s">
        <v>252</v>
      </c>
      <c r="D91" s="231" t="s">
        <v>253</v>
      </c>
      <c r="E91" s="130" t="s">
        <v>295</v>
      </c>
      <c r="F91" s="214" t="s">
        <v>296</v>
      </c>
      <c r="G91" s="230" t="s">
        <v>297</v>
      </c>
      <c r="H91" s="229" t="s">
        <v>220</v>
      </c>
    </row>
    <row r="92" spans="1:9" ht="307.5" customHeight="1">
      <c r="B92" s="277">
        <v>14</v>
      </c>
      <c r="C92" s="130" t="s">
        <v>254</v>
      </c>
      <c r="D92" s="231" t="s">
        <v>253</v>
      </c>
      <c r="E92" s="130" t="s">
        <v>255</v>
      </c>
      <c r="F92" s="214" t="s">
        <v>298</v>
      </c>
      <c r="G92" s="237" t="s">
        <v>256</v>
      </c>
      <c r="H92" s="238" t="s">
        <v>220</v>
      </c>
    </row>
    <row r="93" spans="1:9" ht="307.5" customHeight="1">
      <c r="B93" s="277">
        <v>15</v>
      </c>
      <c r="C93" s="130" t="s">
        <v>257</v>
      </c>
      <c r="D93" s="231" t="s">
        <v>253</v>
      </c>
      <c r="E93" s="130" t="s">
        <v>299</v>
      </c>
      <c r="F93" s="245" t="s">
        <v>330</v>
      </c>
      <c r="G93" s="239" t="s">
        <v>300</v>
      </c>
      <c r="H93" s="236" t="s">
        <v>301</v>
      </c>
    </row>
    <row r="94" spans="1:9" ht="223.5" customHeight="1">
      <c r="B94" s="277">
        <v>16</v>
      </c>
      <c r="C94" s="131" t="s">
        <v>179</v>
      </c>
      <c r="D94" s="131" t="s">
        <v>180</v>
      </c>
      <c r="E94" s="131" t="s">
        <v>181</v>
      </c>
      <c r="F94" s="131" t="s">
        <v>211</v>
      </c>
      <c r="G94" s="131" t="s">
        <v>283</v>
      </c>
      <c r="H94" s="131" t="s">
        <v>290</v>
      </c>
      <c r="I94" s="37" t="s">
        <v>50</v>
      </c>
    </row>
    <row r="95" spans="1:9" ht="267" customHeight="1">
      <c r="A95" s="33"/>
      <c r="B95" s="278">
        <v>17</v>
      </c>
      <c r="C95" s="130" t="s">
        <v>197</v>
      </c>
      <c r="D95" s="169" t="s">
        <v>198</v>
      </c>
      <c r="E95" s="169" t="s">
        <v>199</v>
      </c>
      <c r="F95" s="215" t="s">
        <v>302</v>
      </c>
      <c r="G95" s="215" t="s">
        <v>303</v>
      </c>
      <c r="H95" s="233" t="s">
        <v>304</v>
      </c>
      <c r="I95" s="38" t="s">
        <v>160</v>
      </c>
    </row>
    <row r="96" spans="1:9" ht="103.5" customHeight="1">
      <c r="A96" s="12"/>
      <c r="B96" s="278">
        <v>18</v>
      </c>
      <c r="C96" s="216" t="s">
        <v>115</v>
      </c>
      <c r="D96" s="199" t="s">
        <v>111</v>
      </c>
      <c r="E96" s="200" t="s">
        <v>169</v>
      </c>
      <c r="F96" s="168" t="s">
        <v>321</v>
      </c>
      <c r="G96" s="179" t="s">
        <v>322</v>
      </c>
      <c r="H96" s="232" t="s">
        <v>323</v>
      </c>
      <c r="I96" s="38"/>
    </row>
    <row r="97" spans="1:9" ht="91.5" customHeight="1">
      <c r="A97" s="279"/>
      <c r="B97" s="280"/>
      <c r="C97" s="530" t="s">
        <v>260</v>
      </c>
      <c r="D97" s="507"/>
      <c r="E97" s="508"/>
      <c r="F97" s="527" t="s">
        <v>261</v>
      </c>
      <c r="G97" s="528"/>
      <c r="H97" s="508"/>
      <c r="I97" s="38"/>
    </row>
    <row r="98" spans="1:9" ht="36.75" customHeight="1">
      <c r="A98" s="12"/>
      <c r="B98" s="177"/>
      <c r="C98" s="201" t="s">
        <v>237</v>
      </c>
      <c r="D98" s="202" t="s">
        <v>238</v>
      </c>
      <c r="E98" s="203" t="s">
        <v>239</v>
      </c>
      <c r="F98" s="196" t="s">
        <v>244</v>
      </c>
      <c r="G98" s="197" t="s">
        <v>262</v>
      </c>
      <c r="H98" s="197" t="s">
        <v>245</v>
      </c>
      <c r="I98" s="184"/>
    </row>
    <row r="99" spans="1:9" ht="36.75" customHeight="1">
      <c r="A99" s="12"/>
      <c r="B99" s="177"/>
      <c r="C99" s="192" t="s">
        <v>240</v>
      </c>
      <c r="D99" s="190">
        <v>22</v>
      </c>
      <c r="E99" s="194">
        <v>5.1764705882352942E-2</v>
      </c>
      <c r="F99" s="198" t="s">
        <v>246</v>
      </c>
      <c r="G99" s="205">
        <v>139</v>
      </c>
      <c r="H99" s="206">
        <v>0.31735159817351599</v>
      </c>
      <c r="I99" s="184"/>
    </row>
    <row r="100" spans="1:9" ht="21.75" customHeight="1">
      <c r="A100" s="12"/>
      <c r="B100" s="177"/>
      <c r="C100" s="192" t="s">
        <v>241</v>
      </c>
      <c r="D100" s="190">
        <v>215</v>
      </c>
      <c r="E100" s="194">
        <v>0.50588235294117645</v>
      </c>
      <c r="F100" s="198" t="s">
        <v>247</v>
      </c>
      <c r="G100" s="205">
        <v>268</v>
      </c>
      <c r="H100" s="206">
        <v>0.61187214611872143</v>
      </c>
      <c r="I100" s="184"/>
    </row>
    <row r="101" spans="1:9" ht="40.5" customHeight="1">
      <c r="A101" s="12"/>
      <c r="B101" s="177"/>
      <c r="C101" s="192" t="s">
        <v>242</v>
      </c>
      <c r="D101" s="190">
        <v>159</v>
      </c>
      <c r="E101" s="194">
        <v>0.37411764705882355</v>
      </c>
      <c r="F101" s="198" t="s">
        <v>248</v>
      </c>
      <c r="G101" s="205">
        <v>28</v>
      </c>
      <c r="H101" s="206">
        <v>6.3926940639269403E-2</v>
      </c>
      <c r="I101" s="184"/>
    </row>
    <row r="102" spans="1:9" ht="48" customHeight="1">
      <c r="A102" s="12"/>
      <c r="B102" s="177"/>
      <c r="C102" s="193" t="s">
        <v>243</v>
      </c>
      <c r="D102" s="190">
        <v>29</v>
      </c>
      <c r="E102" s="194">
        <v>6.8235294117647061E-2</v>
      </c>
      <c r="F102" s="198" t="s">
        <v>249</v>
      </c>
      <c r="G102" s="210">
        <v>3</v>
      </c>
      <c r="H102" s="206">
        <v>6.8493150684931503E-3</v>
      </c>
      <c r="I102" s="184"/>
    </row>
    <row r="103" spans="1:9" ht="39" customHeight="1" thickBot="1">
      <c r="B103" s="5"/>
      <c r="C103" s="191" t="s">
        <v>263</v>
      </c>
      <c r="D103" s="209">
        <v>425</v>
      </c>
      <c r="E103" s="204">
        <v>1</v>
      </c>
      <c r="F103" s="195" t="s">
        <v>250</v>
      </c>
      <c r="G103" s="207">
        <v>438</v>
      </c>
      <c r="H103" s="208">
        <v>1</v>
      </c>
      <c r="I103" s="185" t="s">
        <v>177</v>
      </c>
    </row>
    <row r="104" spans="1:9" ht="85.5" customHeight="1">
      <c r="B104" s="5"/>
      <c r="C104" s="187"/>
      <c r="D104" s="188"/>
      <c r="E104" s="189"/>
      <c r="F104" s="529" t="s">
        <v>264</v>
      </c>
      <c r="G104" s="529"/>
      <c r="H104" s="529"/>
      <c r="I104" s="185"/>
    </row>
    <row r="105" spans="1:9" ht="39" customHeight="1">
      <c r="B105" s="5"/>
      <c r="C105" s="187"/>
      <c r="D105" s="188"/>
      <c r="E105" s="189"/>
      <c r="F105" s="189"/>
      <c r="G105" s="189"/>
      <c r="H105" s="186"/>
      <c r="I105" s="185"/>
    </row>
    <row r="106" spans="1:9" ht="39" customHeight="1">
      <c r="B106" s="5"/>
      <c r="C106" s="187"/>
      <c r="D106" s="188"/>
      <c r="E106" s="189"/>
      <c r="F106" s="189"/>
      <c r="G106" s="189"/>
      <c r="H106" s="186"/>
      <c r="I106" s="185"/>
    </row>
    <row r="107" spans="1:9" ht="39" customHeight="1">
      <c r="B107" s="5"/>
      <c r="C107" s="187"/>
      <c r="D107" s="188"/>
      <c r="E107" s="189"/>
      <c r="F107" s="189"/>
      <c r="G107" s="189"/>
      <c r="H107" s="186"/>
      <c r="I107" s="185"/>
    </row>
    <row r="108" spans="1:9" ht="39" customHeight="1">
      <c r="B108" s="5"/>
      <c r="C108" s="181"/>
      <c r="D108" s="182"/>
      <c r="E108" s="183"/>
      <c r="F108" s="183"/>
      <c r="G108" s="183"/>
      <c r="H108" s="180"/>
      <c r="I108" s="40"/>
    </row>
    <row r="109" spans="1:9" ht="39" customHeight="1">
      <c r="B109" s="5"/>
      <c r="C109" s="181"/>
      <c r="D109" s="182"/>
      <c r="E109" s="183"/>
      <c r="F109" s="183"/>
      <c r="G109" s="183"/>
      <c r="H109" s="180"/>
      <c r="I109" s="40"/>
    </row>
    <row r="110" spans="1:9" ht="39" customHeight="1">
      <c r="B110" s="5"/>
      <c r="C110" s="181"/>
      <c r="D110" s="182"/>
      <c r="E110" s="183"/>
      <c r="F110" s="183"/>
      <c r="G110" s="183"/>
      <c r="H110" s="180"/>
      <c r="I110" s="40"/>
    </row>
    <row r="111" spans="1:9" ht="39" customHeight="1">
      <c r="B111" s="5"/>
      <c r="C111" s="181"/>
      <c r="D111" s="182"/>
      <c r="E111" s="183"/>
      <c r="F111" s="183"/>
      <c r="G111" s="183"/>
      <c r="H111" s="180"/>
      <c r="I111" s="40"/>
    </row>
    <row r="112" spans="1:9" ht="39" customHeight="1">
      <c r="B112" s="5"/>
      <c r="C112" s="181"/>
      <c r="D112" s="182"/>
      <c r="E112" s="183"/>
      <c r="F112" s="183"/>
      <c r="G112" s="183"/>
      <c r="H112" s="180"/>
      <c r="I112" s="40"/>
    </row>
    <row r="113" spans="2:9" ht="47.25" customHeight="1">
      <c r="B113" s="171" t="s">
        <v>51</v>
      </c>
      <c r="C113" s="124"/>
      <c r="D113" s="178"/>
      <c r="E113" s="124"/>
      <c r="F113" s="124"/>
      <c r="G113" s="124"/>
      <c r="H113" s="141"/>
      <c r="I113" s="41" t="s">
        <v>161</v>
      </c>
    </row>
    <row r="114" spans="2:9" ht="79.5" customHeight="1">
      <c r="B114" s="172" t="s">
        <v>52</v>
      </c>
      <c r="C114" s="172" t="s">
        <v>53</v>
      </c>
      <c r="D114" s="172" t="s">
        <v>54</v>
      </c>
      <c r="E114" s="172" t="s">
        <v>55</v>
      </c>
      <c r="F114" s="173" t="s">
        <v>56</v>
      </c>
      <c r="G114" s="172" t="s">
        <v>57</v>
      </c>
      <c r="H114" s="141"/>
      <c r="I114" s="36" t="s">
        <v>161</v>
      </c>
    </row>
    <row r="115" spans="2:9" ht="77.25" customHeight="1">
      <c r="B115" s="174">
        <v>405586</v>
      </c>
      <c r="C115" s="174">
        <v>264</v>
      </c>
      <c r="D115" s="175">
        <v>3400000</v>
      </c>
      <c r="E115" s="174" t="s">
        <v>117</v>
      </c>
      <c r="F115" s="174" t="s">
        <v>118</v>
      </c>
      <c r="G115" s="246" t="s">
        <v>331</v>
      </c>
      <c r="H115" s="142"/>
      <c r="I115" s="43" t="s">
        <v>161</v>
      </c>
    </row>
    <row r="116" spans="2:9" ht="75.75" customHeight="1">
      <c r="B116" s="174">
        <v>409144</v>
      </c>
      <c r="C116" s="174">
        <v>271</v>
      </c>
      <c r="D116" s="175">
        <v>2400000000</v>
      </c>
      <c r="E116" s="176" t="s">
        <v>332</v>
      </c>
      <c r="F116" s="247">
        <v>0</v>
      </c>
      <c r="G116" s="246" t="s">
        <v>333</v>
      </c>
      <c r="H116" s="142"/>
      <c r="I116" s="36" t="s">
        <v>161</v>
      </c>
    </row>
    <row r="117" spans="2:9" ht="51.75" customHeight="1">
      <c r="B117" s="95" t="s">
        <v>58</v>
      </c>
      <c r="C117" s="96"/>
      <c r="D117" s="97"/>
      <c r="E117" s="97"/>
      <c r="F117" s="97"/>
      <c r="G117" s="98"/>
      <c r="H117" s="143"/>
      <c r="I117" s="2" t="s">
        <v>160</v>
      </c>
    </row>
    <row r="118" spans="2:9" ht="40.5" customHeight="1">
      <c r="B118" s="480" t="s">
        <v>334</v>
      </c>
      <c r="C118" s="481"/>
      <c r="D118" s="482"/>
      <c r="E118" s="482"/>
      <c r="F118" s="482"/>
      <c r="G118" s="94"/>
      <c r="H118" s="141"/>
      <c r="I118" s="3" t="s">
        <v>161</v>
      </c>
    </row>
    <row r="119" spans="2:9" ht="55.5" customHeight="1">
      <c r="B119" s="99" t="s">
        <v>59</v>
      </c>
      <c r="C119" s="99" t="s">
        <v>60</v>
      </c>
      <c r="D119" s="100" t="s">
        <v>38</v>
      </c>
      <c r="E119" s="99" t="s">
        <v>61</v>
      </c>
      <c r="F119" s="99" t="s">
        <v>183</v>
      </c>
      <c r="G119" s="99" t="s">
        <v>62</v>
      </c>
      <c r="H119" s="141"/>
      <c r="I119" s="3" t="s">
        <v>161</v>
      </c>
    </row>
    <row r="120" spans="2:9" ht="30" customHeight="1">
      <c r="B120" s="483">
        <v>100</v>
      </c>
      <c r="C120" s="248">
        <v>111</v>
      </c>
      <c r="D120" s="102" t="s">
        <v>137</v>
      </c>
      <c r="E120" s="249">
        <v>8953200000</v>
      </c>
      <c r="F120" s="249">
        <v>2147900000</v>
      </c>
      <c r="G120" s="264">
        <f>+E120-F120</f>
        <v>6805300000</v>
      </c>
      <c r="H120" s="141"/>
      <c r="I120" s="44" t="s">
        <v>205</v>
      </c>
    </row>
    <row r="121" spans="2:9" ht="32.25" customHeight="1">
      <c r="B121" s="435"/>
      <c r="C121" s="248">
        <v>113</v>
      </c>
      <c r="D121" s="102" t="s">
        <v>138</v>
      </c>
      <c r="E121" s="249">
        <v>524836800</v>
      </c>
      <c r="F121" s="249">
        <v>131209200</v>
      </c>
      <c r="G121" s="264">
        <f t="shared" ref="G121:G125" si="0">+E121-F121</f>
        <v>393627600</v>
      </c>
      <c r="H121" s="141"/>
      <c r="I121" s="3" t="s">
        <v>161</v>
      </c>
    </row>
    <row r="122" spans="2:9" ht="33.75" customHeight="1">
      <c r="B122" s="435"/>
      <c r="C122" s="248">
        <v>114</v>
      </c>
      <c r="D122" s="102" t="s">
        <v>139</v>
      </c>
      <c r="E122" s="249">
        <v>789836400</v>
      </c>
      <c r="F122" s="249">
        <v>0</v>
      </c>
      <c r="G122" s="264">
        <f t="shared" si="0"/>
        <v>789836400</v>
      </c>
      <c r="H122" s="144"/>
      <c r="I122" s="39"/>
    </row>
    <row r="123" spans="2:9" ht="33" customHeight="1">
      <c r="B123" s="435"/>
      <c r="C123" s="248">
        <v>133</v>
      </c>
      <c r="D123" s="102" t="s">
        <v>140</v>
      </c>
      <c r="E123" s="249">
        <v>644111825</v>
      </c>
      <c r="F123" s="249">
        <v>175242130</v>
      </c>
      <c r="G123" s="264">
        <f t="shared" si="0"/>
        <v>468869695</v>
      </c>
      <c r="H123" s="144"/>
      <c r="I123" s="39"/>
    </row>
    <row r="124" spans="2:9" ht="34.5" customHeight="1">
      <c r="B124" s="435"/>
      <c r="C124" s="248">
        <v>144</v>
      </c>
      <c r="D124" s="102" t="s">
        <v>141</v>
      </c>
      <c r="E124" s="250">
        <v>200200000</v>
      </c>
      <c r="F124" s="249">
        <v>46200000</v>
      </c>
      <c r="G124" s="264">
        <f t="shared" si="0"/>
        <v>154000000</v>
      </c>
      <c r="H124" s="42"/>
      <c r="I124" s="39"/>
    </row>
    <row r="125" spans="2:9" ht="33" customHeight="1">
      <c r="B125" s="435"/>
      <c r="C125" s="248">
        <v>199</v>
      </c>
      <c r="D125" s="102" t="s">
        <v>142</v>
      </c>
      <c r="E125" s="249">
        <v>258960000</v>
      </c>
      <c r="F125" s="249">
        <v>39830000</v>
      </c>
      <c r="G125" s="264">
        <f t="shared" si="0"/>
        <v>219130000</v>
      </c>
      <c r="H125" s="145"/>
      <c r="I125" s="39"/>
    </row>
    <row r="126" spans="2:9" ht="25.5" customHeight="1">
      <c r="B126" s="483">
        <v>200</v>
      </c>
      <c r="C126" s="101"/>
      <c r="D126" s="102"/>
      <c r="E126" s="103"/>
      <c r="F126" s="103"/>
      <c r="G126" s="109"/>
      <c r="H126" s="144"/>
      <c r="I126" s="39"/>
    </row>
    <row r="127" spans="2:9" ht="43.5" customHeight="1">
      <c r="B127" s="435"/>
      <c r="C127" s="104">
        <v>210</v>
      </c>
      <c r="D127" s="105" t="s">
        <v>143</v>
      </c>
      <c r="E127" s="106">
        <f>+E128+E129+E130</f>
        <v>144000000</v>
      </c>
      <c r="F127" s="107">
        <f>+F128+F129+F130</f>
        <v>28409598</v>
      </c>
      <c r="G127" s="108">
        <f>+E127-F127</f>
        <v>115590402</v>
      </c>
      <c r="H127" s="144"/>
      <c r="I127" s="39"/>
    </row>
    <row r="128" spans="2:9" ht="45" customHeight="1">
      <c r="B128" s="435"/>
      <c r="C128" s="248">
        <v>211</v>
      </c>
      <c r="D128" s="102" t="s">
        <v>144</v>
      </c>
      <c r="E128" s="249">
        <v>96000000</v>
      </c>
      <c r="F128" s="249">
        <v>24610000</v>
      </c>
      <c r="G128" s="265">
        <f>+E128-F128</f>
        <v>71390000</v>
      </c>
      <c r="H128" s="144"/>
      <c r="I128" s="39"/>
    </row>
    <row r="129" spans="2:8" ht="42.75" customHeight="1">
      <c r="B129" s="435"/>
      <c r="C129" s="248">
        <v>212</v>
      </c>
      <c r="D129" s="102" t="s">
        <v>145</v>
      </c>
      <c r="E129" s="249">
        <v>16800000</v>
      </c>
      <c r="F129" s="249">
        <v>3125914</v>
      </c>
      <c r="G129" s="266">
        <f>+E129-F129</f>
        <v>13674086</v>
      </c>
      <c r="H129" s="146"/>
    </row>
    <row r="130" spans="2:8" ht="42.75" customHeight="1">
      <c r="B130" s="435"/>
      <c r="C130" s="248">
        <v>214</v>
      </c>
      <c r="D130" s="102" t="s">
        <v>146</v>
      </c>
      <c r="E130" s="249">
        <v>31200000</v>
      </c>
      <c r="F130" s="249">
        <v>673684</v>
      </c>
      <c r="G130" s="266">
        <f>+E130-F130</f>
        <v>30526316</v>
      </c>
      <c r="H130" s="146"/>
    </row>
    <row r="131" spans="2:8" ht="42.75" customHeight="1">
      <c r="B131" s="435"/>
      <c r="C131" s="104">
        <v>230</v>
      </c>
      <c r="D131" s="251" t="s">
        <v>147</v>
      </c>
      <c r="E131" s="107">
        <f>SUM(E132)</f>
        <v>4953599</v>
      </c>
      <c r="F131" s="107">
        <f>SUM(F132)</f>
        <v>0</v>
      </c>
      <c r="G131" s="117">
        <f t="shared" ref="G131:G136" si="1">+E131-F131</f>
        <v>4953599</v>
      </c>
      <c r="H131" s="146"/>
    </row>
    <row r="132" spans="2:8" ht="42.75" customHeight="1">
      <c r="B132" s="435"/>
      <c r="C132" s="110">
        <v>232</v>
      </c>
      <c r="D132" s="111" t="s">
        <v>335</v>
      </c>
      <c r="E132" s="249">
        <v>4953599</v>
      </c>
      <c r="F132" s="249">
        <v>0</v>
      </c>
      <c r="G132" s="267">
        <f t="shared" si="1"/>
        <v>4953599</v>
      </c>
      <c r="H132" s="146"/>
    </row>
    <row r="133" spans="2:8" ht="42.75" customHeight="1">
      <c r="B133" s="435"/>
      <c r="C133" s="112">
        <v>240</v>
      </c>
      <c r="D133" s="113" t="s">
        <v>148</v>
      </c>
      <c r="E133" s="107">
        <f>SUM(E134:E136)</f>
        <v>26426529</v>
      </c>
      <c r="F133" s="107">
        <f>SUM(F134:F136)</f>
        <v>7350529</v>
      </c>
      <c r="G133" s="115">
        <f t="shared" si="1"/>
        <v>19076000</v>
      </c>
      <c r="H133" s="146"/>
    </row>
    <row r="134" spans="2:8" ht="42.75" customHeight="1">
      <c r="B134" s="435"/>
      <c r="C134" s="248">
        <v>242</v>
      </c>
      <c r="D134" s="102" t="s">
        <v>182</v>
      </c>
      <c r="E134" s="249">
        <v>11570000</v>
      </c>
      <c r="F134" s="249">
        <v>1958000</v>
      </c>
      <c r="G134" s="268">
        <f t="shared" si="1"/>
        <v>9612000</v>
      </c>
      <c r="H134" s="146"/>
    </row>
    <row r="135" spans="2:8" ht="36" customHeight="1">
      <c r="B135" s="435"/>
      <c r="C135" s="248">
        <v>244</v>
      </c>
      <c r="D135" s="102" t="s">
        <v>149</v>
      </c>
      <c r="E135" s="252">
        <v>10402529</v>
      </c>
      <c r="F135" s="249">
        <v>5392529</v>
      </c>
      <c r="G135" s="268">
        <f t="shared" si="1"/>
        <v>5010000</v>
      </c>
      <c r="H135" s="45"/>
    </row>
    <row r="136" spans="2:8" ht="36" customHeight="1">
      <c r="B136" s="435"/>
      <c r="C136" s="248">
        <v>246</v>
      </c>
      <c r="D136" s="102" t="s">
        <v>336</v>
      </c>
      <c r="E136" s="249">
        <v>4454000</v>
      </c>
      <c r="F136" s="249">
        <v>0</v>
      </c>
      <c r="G136" s="268">
        <f t="shared" si="1"/>
        <v>4454000</v>
      </c>
      <c r="H136" s="45"/>
    </row>
    <row r="137" spans="2:8" ht="30.75" customHeight="1">
      <c r="B137" s="435"/>
      <c r="C137" s="112">
        <v>250</v>
      </c>
      <c r="D137" s="105" t="s">
        <v>150</v>
      </c>
      <c r="E137" s="107">
        <f>SUM(E138:E139)</f>
        <v>166156460</v>
      </c>
      <c r="F137" s="114">
        <f>+F138+F139</f>
        <v>139996400</v>
      </c>
      <c r="G137" s="115">
        <f>+E137-F137</f>
        <v>26160060</v>
      </c>
      <c r="H137" s="45"/>
    </row>
    <row r="138" spans="2:8" ht="36.75" customHeight="1">
      <c r="B138" s="435"/>
      <c r="C138" s="248">
        <v>251</v>
      </c>
      <c r="D138" s="102" t="s">
        <v>151</v>
      </c>
      <c r="E138" s="253">
        <v>126000000</v>
      </c>
      <c r="F138" s="116">
        <v>126000000</v>
      </c>
      <c r="G138" s="269">
        <f t="shared" ref="G138:G139" si="2">+E138-F138</f>
        <v>0</v>
      </c>
      <c r="H138" s="45"/>
    </row>
    <row r="139" spans="2:8" ht="27.75" customHeight="1">
      <c r="B139" s="435"/>
      <c r="C139" s="248">
        <v>255</v>
      </c>
      <c r="D139" s="102" t="s">
        <v>152</v>
      </c>
      <c r="E139" s="253">
        <v>40156460</v>
      </c>
      <c r="F139" s="116">
        <v>13996400</v>
      </c>
      <c r="G139" s="269">
        <f t="shared" si="2"/>
        <v>26160060</v>
      </c>
      <c r="H139" s="45"/>
    </row>
    <row r="140" spans="2:8" ht="33" customHeight="1">
      <c r="B140" s="435"/>
      <c r="C140" s="112">
        <v>260</v>
      </c>
      <c r="D140" s="105" t="s">
        <v>153</v>
      </c>
      <c r="E140" s="107">
        <f>SUM(E141:E143)</f>
        <v>19191206</v>
      </c>
      <c r="F140" s="114">
        <f>+F141+F142+F143</f>
        <v>3880000</v>
      </c>
      <c r="G140" s="117">
        <f>+E140-F140</f>
        <v>15311206</v>
      </c>
      <c r="H140" s="45"/>
    </row>
    <row r="141" spans="2:8" ht="38.25" customHeight="1">
      <c r="B141" s="435"/>
      <c r="C141" s="254">
        <v>263</v>
      </c>
      <c r="D141" s="255" t="s">
        <v>217</v>
      </c>
      <c r="E141" s="249">
        <v>197806</v>
      </c>
      <c r="F141" s="114">
        <v>0</v>
      </c>
      <c r="G141" s="270">
        <f t="shared" ref="G141:G158" si="3">+E141-F141</f>
        <v>197806</v>
      </c>
      <c r="H141" s="45"/>
    </row>
    <row r="142" spans="2:8" ht="27.75" customHeight="1">
      <c r="B142" s="435"/>
      <c r="C142" s="110">
        <v>264</v>
      </c>
      <c r="D142" s="255" t="s">
        <v>337</v>
      </c>
      <c r="E142" s="249">
        <v>18400000</v>
      </c>
      <c r="F142" s="249">
        <v>3400000</v>
      </c>
      <c r="G142" s="267">
        <f t="shared" si="3"/>
        <v>15000000</v>
      </c>
      <c r="H142" s="45"/>
    </row>
    <row r="143" spans="2:8" ht="30" customHeight="1">
      <c r="B143" s="435"/>
      <c r="C143" s="110">
        <v>268</v>
      </c>
      <c r="D143" s="256" t="s">
        <v>338</v>
      </c>
      <c r="E143" s="249">
        <v>593400</v>
      </c>
      <c r="F143" s="249">
        <v>480000</v>
      </c>
      <c r="G143" s="267">
        <f t="shared" si="3"/>
        <v>113400</v>
      </c>
      <c r="H143" s="45"/>
    </row>
    <row r="144" spans="2:8" ht="27.75" customHeight="1">
      <c r="B144" s="435"/>
      <c r="C144" s="112">
        <v>270</v>
      </c>
      <c r="D144" s="105" t="s">
        <v>154</v>
      </c>
      <c r="E144" s="107">
        <f>+E145</f>
        <v>1001599130</v>
      </c>
      <c r="F144" s="107">
        <f>+F145</f>
        <v>151998000</v>
      </c>
      <c r="G144" s="117">
        <f t="shared" si="3"/>
        <v>849601130</v>
      </c>
      <c r="H144" s="45"/>
    </row>
    <row r="145" spans="2:8" ht="27.75" customHeight="1">
      <c r="B145" s="435"/>
      <c r="C145" s="254">
        <v>271</v>
      </c>
      <c r="D145" s="102" t="s">
        <v>155</v>
      </c>
      <c r="E145" s="249">
        <v>1001599130</v>
      </c>
      <c r="F145" s="249">
        <v>151998000</v>
      </c>
      <c r="G145" s="271">
        <f t="shared" si="3"/>
        <v>849601130</v>
      </c>
      <c r="H145" s="45"/>
    </row>
    <row r="146" spans="2:8" ht="27.75" customHeight="1">
      <c r="B146" s="435"/>
      <c r="C146" s="112">
        <v>280</v>
      </c>
      <c r="D146" s="105" t="s">
        <v>339</v>
      </c>
      <c r="E146" s="107">
        <f>SUM(E147)</f>
        <v>3200000</v>
      </c>
      <c r="F146" s="107">
        <f>SUM(F147)</f>
        <v>0</v>
      </c>
      <c r="G146" s="272">
        <f t="shared" si="3"/>
        <v>3200000</v>
      </c>
      <c r="H146" s="45"/>
    </row>
    <row r="147" spans="2:8" ht="27.75" customHeight="1">
      <c r="B147" s="484"/>
      <c r="C147" s="254">
        <v>282</v>
      </c>
      <c r="D147" s="102" t="s">
        <v>340</v>
      </c>
      <c r="E147" s="249">
        <v>3200000</v>
      </c>
      <c r="F147" s="249">
        <v>0</v>
      </c>
      <c r="G147" s="271">
        <f t="shared" si="3"/>
        <v>3200000</v>
      </c>
      <c r="H147" s="45"/>
    </row>
    <row r="148" spans="2:8" ht="42" customHeight="1">
      <c r="B148" s="435">
        <v>300</v>
      </c>
      <c r="C148" s="112">
        <v>330</v>
      </c>
      <c r="D148" s="105" t="s">
        <v>341</v>
      </c>
      <c r="E148" s="107">
        <f>SUM(E149)</f>
        <v>1500000</v>
      </c>
      <c r="F148" s="107">
        <f>SUM(F149)</f>
        <v>0</v>
      </c>
      <c r="G148" s="272">
        <f t="shared" si="3"/>
        <v>1500000</v>
      </c>
      <c r="H148" s="45"/>
    </row>
    <row r="149" spans="2:8" ht="42" customHeight="1">
      <c r="B149" s="435"/>
      <c r="C149" s="254">
        <v>334</v>
      </c>
      <c r="D149" s="102" t="s">
        <v>342</v>
      </c>
      <c r="E149" s="249">
        <v>1500000</v>
      </c>
      <c r="F149" s="249">
        <v>0</v>
      </c>
      <c r="G149" s="271">
        <f t="shared" si="3"/>
        <v>1500000</v>
      </c>
      <c r="H149" s="45"/>
    </row>
    <row r="150" spans="2:8" ht="42" customHeight="1">
      <c r="B150" s="435"/>
      <c r="C150" s="112">
        <v>340</v>
      </c>
      <c r="D150" s="105" t="s">
        <v>343</v>
      </c>
      <c r="E150" s="107">
        <f>SUM(E151)</f>
        <v>3000000</v>
      </c>
      <c r="F150" s="107">
        <f>SUM(F151)</f>
        <v>0</v>
      </c>
      <c r="G150" s="272">
        <f t="shared" si="3"/>
        <v>3000000</v>
      </c>
      <c r="H150" s="45"/>
    </row>
    <row r="151" spans="2:8" ht="42" customHeight="1">
      <c r="B151" s="435"/>
      <c r="C151" s="254">
        <v>343</v>
      </c>
      <c r="D151" s="102" t="s">
        <v>344</v>
      </c>
      <c r="E151" s="249">
        <v>3000000</v>
      </c>
      <c r="F151" s="249">
        <v>0</v>
      </c>
      <c r="G151" s="271">
        <f t="shared" si="3"/>
        <v>3000000</v>
      </c>
      <c r="H151" s="45"/>
    </row>
    <row r="152" spans="2:8" ht="42" customHeight="1">
      <c r="B152" s="435"/>
      <c r="C152" s="112">
        <v>350</v>
      </c>
      <c r="D152" s="105" t="s">
        <v>345</v>
      </c>
      <c r="E152" s="107">
        <f>SUM(E153)</f>
        <v>1500000</v>
      </c>
      <c r="F152" s="107">
        <f>SUM(F153)</f>
        <v>0</v>
      </c>
      <c r="G152" s="272">
        <f t="shared" si="3"/>
        <v>1500000</v>
      </c>
      <c r="H152" s="45"/>
    </row>
    <row r="153" spans="2:8" ht="42" customHeight="1">
      <c r="B153" s="435"/>
      <c r="C153" s="254">
        <v>351</v>
      </c>
      <c r="D153" s="102" t="s">
        <v>346</v>
      </c>
      <c r="E153" s="249">
        <v>1500000</v>
      </c>
      <c r="F153" s="249">
        <v>0</v>
      </c>
      <c r="G153" s="271">
        <f t="shared" si="3"/>
        <v>1500000</v>
      </c>
      <c r="H153" s="45"/>
    </row>
    <row r="154" spans="2:8" ht="42" customHeight="1">
      <c r="B154" s="435"/>
      <c r="C154" s="112">
        <v>360</v>
      </c>
      <c r="D154" s="105" t="s">
        <v>156</v>
      </c>
      <c r="E154" s="107">
        <f>+E155</f>
        <v>8000000</v>
      </c>
      <c r="F154" s="107">
        <f>+F155</f>
        <v>0</v>
      </c>
      <c r="G154" s="117">
        <f t="shared" si="3"/>
        <v>8000000</v>
      </c>
      <c r="H154" s="45"/>
    </row>
    <row r="155" spans="2:8" ht="42" customHeight="1">
      <c r="B155" s="435"/>
      <c r="C155" s="254">
        <v>361</v>
      </c>
      <c r="D155" s="102" t="s">
        <v>157</v>
      </c>
      <c r="E155" s="249">
        <v>8000000</v>
      </c>
      <c r="F155" s="249">
        <v>0</v>
      </c>
      <c r="G155" s="271">
        <f t="shared" si="3"/>
        <v>8000000</v>
      </c>
      <c r="H155" s="45"/>
    </row>
    <row r="156" spans="2:8" ht="27.75" customHeight="1">
      <c r="B156" s="435"/>
      <c r="C156" s="112">
        <v>390</v>
      </c>
      <c r="D156" s="257" t="s">
        <v>347</v>
      </c>
      <c r="E156" s="114">
        <f>SUM(E157)</f>
        <v>3000000</v>
      </c>
      <c r="F156" s="112">
        <f>SUM(F157)</f>
        <v>0</v>
      </c>
      <c r="G156" s="273">
        <f t="shared" si="3"/>
        <v>3000000</v>
      </c>
      <c r="H156" s="45"/>
    </row>
    <row r="157" spans="2:8" ht="27.75" customHeight="1">
      <c r="B157" s="435"/>
      <c r="C157" s="254">
        <v>391</v>
      </c>
      <c r="D157" s="102" t="s">
        <v>348</v>
      </c>
      <c r="E157" s="249">
        <v>3000000</v>
      </c>
      <c r="F157" s="249">
        <v>0</v>
      </c>
      <c r="G157" s="271">
        <f t="shared" si="3"/>
        <v>3000000</v>
      </c>
      <c r="H157" s="45"/>
    </row>
    <row r="158" spans="2:8" ht="37.5" customHeight="1">
      <c r="B158" s="483">
        <v>900</v>
      </c>
      <c r="C158" s="112">
        <v>910</v>
      </c>
      <c r="D158" s="258" t="s">
        <v>158</v>
      </c>
      <c r="E158" s="107">
        <v>7890100</v>
      </c>
      <c r="F158" s="107">
        <f>SUM(F159)</f>
        <v>5892400</v>
      </c>
      <c r="G158" s="117">
        <f t="shared" si="3"/>
        <v>1997700</v>
      </c>
      <c r="H158" s="45"/>
    </row>
    <row r="159" spans="2:8" ht="43.5" customHeight="1">
      <c r="B159" s="484"/>
      <c r="C159" s="254">
        <v>911</v>
      </c>
      <c r="D159" s="118" t="s">
        <v>349</v>
      </c>
      <c r="E159" s="249">
        <v>0</v>
      </c>
      <c r="F159" s="249">
        <v>5892400</v>
      </c>
      <c r="G159" s="267">
        <v>0</v>
      </c>
      <c r="H159" s="45"/>
    </row>
    <row r="160" spans="2:8" ht="51" customHeight="1">
      <c r="B160" s="531" t="s">
        <v>221</v>
      </c>
      <c r="C160" s="531"/>
      <c r="D160" s="531"/>
      <c r="E160" s="531"/>
      <c r="F160" s="531"/>
      <c r="G160" s="531"/>
      <c r="H160" s="162"/>
    </row>
    <row r="161" spans="2:8" ht="54" customHeight="1">
      <c r="B161" s="524" t="s">
        <v>305</v>
      </c>
      <c r="C161" s="525"/>
      <c r="D161" s="525"/>
      <c r="E161" s="525"/>
      <c r="F161" s="525"/>
      <c r="G161" s="526"/>
      <c r="H161" s="163"/>
    </row>
    <row r="162" spans="2:8" ht="32.25" customHeight="1">
      <c r="B162" s="164" t="s">
        <v>222</v>
      </c>
      <c r="C162" s="164" t="s">
        <v>222</v>
      </c>
      <c r="D162" s="165" t="s">
        <v>223</v>
      </c>
      <c r="E162" s="166" t="s">
        <v>183</v>
      </c>
      <c r="F162" s="166" t="s">
        <v>224</v>
      </c>
      <c r="G162" s="167" t="s">
        <v>225</v>
      </c>
      <c r="H162" s="158" t="s">
        <v>226</v>
      </c>
    </row>
    <row r="163" spans="2:8" ht="26.25" customHeight="1">
      <c r="B163" s="254">
        <v>100</v>
      </c>
      <c r="C163" s="259" t="s">
        <v>227</v>
      </c>
      <c r="D163" s="260">
        <f>11371145025/1000</f>
        <v>11371145.025</v>
      </c>
      <c r="E163" s="261">
        <f>2540381330/1000</f>
        <v>2540381.33</v>
      </c>
      <c r="F163" s="261">
        <f t="shared" ref="F163:F168" si="4">+D163-E163</f>
        <v>8830763.6950000003</v>
      </c>
      <c r="G163" s="274">
        <f>+E163/D163*100</f>
        <v>22.340593884035879</v>
      </c>
      <c r="H163" s="274">
        <f>+D163/D169*100</f>
        <v>85.7597926703246</v>
      </c>
    </row>
    <row r="164" spans="2:8" ht="29.25" customHeight="1">
      <c r="B164" s="254">
        <v>200</v>
      </c>
      <c r="C164" s="259" t="s">
        <v>228</v>
      </c>
      <c r="D164" s="262">
        <f>1365526924/1000</f>
        <v>1365526.9240000001</v>
      </c>
      <c r="E164" s="261">
        <f>331634527/1000</f>
        <v>331634.527</v>
      </c>
      <c r="F164" s="261">
        <f t="shared" si="4"/>
        <v>1033892.3970000001</v>
      </c>
      <c r="G164" s="274">
        <f t="shared" ref="G164:G168" si="5">+E164/D164*100</f>
        <v>24.286194667517226</v>
      </c>
      <c r="H164" s="274">
        <f>+D164/D169*100</f>
        <v>10.298637967462392</v>
      </c>
    </row>
    <row r="165" spans="2:8" ht="23.25" customHeight="1">
      <c r="B165" s="254">
        <v>300</v>
      </c>
      <c r="C165" s="263" t="s">
        <v>229</v>
      </c>
      <c r="D165" s="262">
        <f>17000000/1000</f>
        <v>17000</v>
      </c>
      <c r="E165" s="261">
        <f>0/1000</f>
        <v>0</v>
      </c>
      <c r="F165" s="261">
        <f t="shared" si="4"/>
        <v>17000</v>
      </c>
      <c r="G165" s="274">
        <f t="shared" si="5"/>
        <v>0</v>
      </c>
      <c r="H165" s="274">
        <f>+D165/D169*100</f>
        <v>0.12821193223639482</v>
      </c>
    </row>
    <row r="166" spans="2:8" ht="39.75" hidden="1" customHeight="1">
      <c r="B166" s="254">
        <v>500</v>
      </c>
      <c r="C166" s="259" t="s">
        <v>230</v>
      </c>
      <c r="D166" s="262">
        <v>70000</v>
      </c>
      <c r="E166" s="261">
        <f>67161800/1000</f>
        <v>67161.8</v>
      </c>
      <c r="F166" s="261">
        <f t="shared" si="4"/>
        <v>2838.1999999999971</v>
      </c>
      <c r="G166" s="274">
        <f t="shared" si="5"/>
        <v>95.945428571428565</v>
      </c>
      <c r="H166" s="274" t="e">
        <f t="shared" ref="H166:H167" si="6">+D166/D171*100</f>
        <v>#DIV/0!</v>
      </c>
    </row>
    <row r="167" spans="2:8" ht="36" hidden="1" customHeight="1">
      <c r="B167" s="254">
        <v>800</v>
      </c>
      <c r="C167" s="259" t="s">
        <v>231</v>
      </c>
      <c r="D167" s="262">
        <v>427734.261</v>
      </c>
      <c r="E167" s="261">
        <f>427734261/1000</f>
        <v>427734.261</v>
      </c>
      <c r="F167" s="261">
        <f t="shared" si="4"/>
        <v>0</v>
      </c>
      <c r="G167" s="274">
        <f t="shared" si="5"/>
        <v>100</v>
      </c>
      <c r="H167" s="274" t="e">
        <f t="shared" si="6"/>
        <v>#DIV/0!</v>
      </c>
    </row>
    <row r="168" spans="2:8" ht="36" customHeight="1">
      <c r="B168" s="254">
        <v>900</v>
      </c>
      <c r="C168" s="259" t="s">
        <v>232</v>
      </c>
      <c r="D168" s="262">
        <f>7890100/1000</f>
        <v>7890.1</v>
      </c>
      <c r="E168" s="261">
        <f>5892400/1000</f>
        <v>5892.4</v>
      </c>
      <c r="F168" s="261">
        <f t="shared" si="4"/>
        <v>1997.7000000000007</v>
      </c>
      <c r="G168" s="274">
        <f t="shared" si="5"/>
        <v>74.680929265788762</v>
      </c>
      <c r="H168" s="274">
        <f>+D168/D169*100</f>
        <v>5.9506174502257578E-2</v>
      </c>
    </row>
    <row r="169" spans="2:8" ht="23.25" customHeight="1">
      <c r="B169" s="159" t="s">
        <v>233</v>
      </c>
      <c r="C169" s="159" t="s">
        <v>233</v>
      </c>
      <c r="D169" s="160">
        <f>SUM(D163:D168)</f>
        <v>13259296.310000001</v>
      </c>
      <c r="E169" s="160">
        <f>SUM(E163:E168)</f>
        <v>3372804.3179999995</v>
      </c>
      <c r="F169" s="160">
        <f>SUM(F163:F168)</f>
        <v>9886491.9919999987</v>
      </c>
      <c r="G169" s="161">
        <f t="shared" ref="G169" si="7">+E169*100/D169</f>
        <v>25.437279921531516</v>
      </c>
      <c r="H169" s="275">
        <f>+H163+H164+H165+H168</f>
        <v>96.246148744525655</v>
      </c>
    </row>
    <row r="170" spans="2:8" ht="77.25" customHeight="1">
      <c r="B170" s="157"/>
      <c r="C170" s="157"/>
      <c r="D170" s="157"/>
      <c r="E170" s="157"/>
      <c r="F170" s="157"/>
      <c r="G170" s="157"/>
      <c r="H170" s="45"/>
    </row>
    <row r="171" spans="2:8" ht="77.25" customHeight="1">
      <c r="B171" s="157"/>
      <c r="C171" s="157"/>
      <c r="D171" s="157"/>
      <c r="E171" s="157"/>
      <c r="F171" s="157"/>
      <c r="G171" s="157"/>
      <c r="H171" s="45"/>
    </row>
    <row r="172" spans="2:8" ht="77.25" customHeight="1">
      <c r="B172" s="157"/>
      <c r="C172" s="157"/>
      <c r="D172" s="157"/>
      <c r="E172" s="157"/>
      <c r="F172" s="157"/>
      <c r="G172" s="157"/>
      <c r="H172" s="45"/>
    </row>
    <row r="173" spans="2:8" ht="77.25" customHeight="1">
      <c r="B173" s="157"/>
      <c r="C173" s="157"/>
      <c r="D173" s="157"/>
      <c r="E173" s="157"/>
      <c r="F173" s="157"/>
      <c r="G173" s="157"/>
      <c r="H173" s="45"/>
    </row>
    <row r="174" spans="2:8" ht="27.75" customHeight="1">
      <c r="B174" s="148"/>
      <c r="C174" s="1"/>
      <c r="D174" s="46"/>
      <c r="E174" s="47"/>
      <c r="F174" s="48"/>
      <c r="H174" s="45"/>
    </row>
    <row r="175" spans="2:8" ht="27.75" customHeight="1">
      <c r="B175" s="119" t="s">
        <v>64</v>
      </c>
      <c r="C175" s="120"/>
      <c r="D175" s="120"/>
      <c r="E175" s="120"/>
      <c r="F175" s="121"/>
      <c r="H175" s="45"/>
    </row>
    <row r="176" spans="2:8" ht="39.75" customHeight="1">
      <c r="B176" s="65" t="s">
        <v>65</v>
      </c>
      <c r="C176" s="65" t="s">
        <v>66</v>
      </c>
      <c r="D176" s="65" t="s">
        <v>67</v>
      </c>
      <c r="E176" s="65" t="s">
        <v>63</v>
      </c>
      <c r="F176" s="87" t="s">
        <v>68</v>
      </c>
      <c r="H176" s="45"/>
    </row>
    <row r="177" spans="2:8" ht="27.75" customHeight="1">
      <c r="B177" s="486" t="s">
        <v>119</v>
      </c>
      <c r="C177" s="487"/>
      <c r="D177" s="487"/>
      <c r="E177" s="487"/>
      <c r="F177" s="488"/>
      <c r="H177" s="45"/>
    </row>
    <row r="178" spans="2:8" ht="27.75" customHeight="1">
      <c r="B178" s="49"/>
      <c r="C178" s="49"/>
      <c r="D178" s="49"/>
      <c r="E178" s="49"/>
      <c r="H178" s="45"/>
    </row>
    <row r="179" spans="2:8" ht="34.5" customHeight="1">
      <c r="B179" s="119" t="s">
        <v>69</v>
      </c>
      <c r="C179" s="120"/>
      <c r="D179" s="120"/>
      <c r="E179" s="120"/>
      <c r="F179" s="120"/>
      <c r="G179" s="120"/>
      <c r="H179" s="147"/>
    </row>
    <row r="180" spans="2:8" ht="27" customHeight="1">
      <c r="B180" s="489" t="s">
        <v>132</v>
      </c>
      <c r="C180" s="491" t="s">
        <v>120</v>
      </c>
      <c r="D180" s="149" t="s">
        <v>120</v>
      </c>
      <c r="E180" s="491" t="s">
        <v>121</v>
      </c>
      <c r="F180" s="491" t="s">
        <v>122</v>
      </c>
      <c r="G180" s="491" t="s">
        <v>123</v>
      </c>
      <c r="H180" s="491" t="s">
        <v>124</v>
      </c>
    </row>
    <row r="181" spans="2:8" ht="37.5" customHeight="1">
      <c r="B181" s="490"/>
      <c r="C181" s="492"/>
      <c r="D181" s="149" t="s">
        <v>125</v>
      </c>
      <c r="E181" s="492"/>
      <c r="F181" s="492"/>
      <c r="G181" s="492"/>
      <c r="H181" s="492"/>
    </row>
    <row r="182" spans="2:8" ht="51" customHeight="1">
      <c r="B182" s="496" t="s">
        <v>306</v>
      </c>
      <c r="C182" s="497"/>
      <c r="D182" s="132" t="s">
        <v>70</v>
      </c>
      <c r="E182" s="133"/>
      <c r="F182" s="133"/>
      <c r="G182" s="133"/>
      <c r="H182" s="134"/>
    </row>
    <row r="183" spans="2:8" ht="47.25" customHeight="1">
      <c r="B183" s="135" t="s">
        <v>126</v>
      </c>
      <c r="C183" s="136">
        <v>21</v>
      </c>
      <c r="D183" s="136" t="s">
        <v>127</v>
      </c>
      <c r="E183" s="136" t="s">
        <v>127</v>
      </c>
      <c r="F183" s="136" t="s">
        <v>129</v>
      </c>
      <c r="G183" s="136">
        <v>11</v>
      </c>
      <c r="H183" s="240" t="s">
        <v>307</v>
      </c>
    </row>
    <row r="184" spans="2:8" ht="47.25" customHeight="1">
      <c r="B184" s="135" t="s">
        <v>128</v>
      </c>
      <c r="C184" s="136">
        <v>46</v>
      </c>
      <c r="D184" s="136" t="s">
        <v>129</v>
      </c>
      <c r="E184" s="136">
        <v>1</v>
      </c>
      <c r="F184" s="136" t="s">
        <v>129</v>
      </c>
      <c r="G184" s="136">
        <v>1</v>
      </c>
      <c r="H184" s="240" t="s">
        <v>308</v>
      </c>
    </row>
    <row r="185" spans="2:8" ht="47.25" customHeight="1">
      <c r="B185" s="135" t="s">
        <v>130</v>
      </c>
      <c r="C185" s="136">
        <v>9</v>
      </c>
      <c r="D185" s="136" t="s">
        <v>129</v>
      </c>
      <c r="E185" s="136">
        <v>2</v>
      </c>
      <c r="F185" s="136" t="s">
        <v>129</v>
      </c>
      <c r="G185" s="136">
        <v>13</v>
      </c>
      <c r="H185" s="240" t="s">
        <v>309</v>
      </c>
    </row>
    <row r="186" spans="2:8" ht="47.25" customHeight="1">
      <c r="B186" s="137" t="s">
        <v>131</v>
      </c>
      <c r="C186" s="137">
        <f>SUM(C174:C185)</f>
        <v>76</v>
      </c>
      <c r="D186" s="137" t="s">
        <v>127</v>
      </c>
      <c r="E186" s="137">
        <f>SUM(E174:E185)</f>
        <v>3</v>
      </c>
      <c r="F186" s="136" t="s">
        <v>129</v>
      </c>
      <c r="G186" s="137">
        <f>SUM(G174:G185)</f>
        <v>25</v>
      </c>
      <c r="H186" s="136">
        <v>25</v>
      </c>
    </row>
    <row r="187" spans="2:8">
      <c r="B187" s="50"/>
      <c r="C187" s="51"/>
      <c r="D187" s="51"/>
      <c r="E187" s="51"/>
      <c r="F187" s="51"/>
      <c r="G187" s="51"/>
      <c r="H187" s="51"/>
    </row>
    <row r="188" spans="2:8" ht="27.75" customHeight="1">
      <c r="B188" s="5"/>
      <c r="C188" s="5"/>
      <c r="D188" s="5"/>
      <c r="E188" s="5"/>
      <c r="F188" s="5"/>
      <c r="H188" s="52"/>
    </row>
    <row r="189" spans="2:8" ht="21" customHeight="1">
      <c r="B189" s="123" t="s">
        <v>174</v>
      </c>
      <c r="C189" s="124"/>
      <c r="D189" s="124"/>
      <c r="E189" s="124"/>
      <c r="F189" s="124"/>
      <c r="H189" s="53"/>
    </row>
    <row r="190" spans="2:8" ht="20.25" customHeight="1">
      <c r="B190" s="498" t="s">
        <v>71</v>
      </c>
      <c r="C190" s="499"/>
      <c r="D190" s="499"/>
      <c r="E190" s="499"/>
      <c r="F190" s="499"/>
      <c r="H190" s="53"/>
    </row>
    <row r="191" spans="2:8" ht="56.25" customHeight="1">
      <c r="B191" s="125" t="s">
        <v>184</v>
      </c>
      <c r="C191" s="126" t="s">
        <v>38</v>
      </c>
      <c r="D191" s="500" t="s">
        <v>193</v>
      </c>
      <c r="E191" s="500"/>
      <c r="F191" s="127" t="s">
        <v>185</v>
      </c>
      <c r="H191" s="53"/>
    </row>
    <row r="192" spans="2:8" ht="36.75" customHeight="1">
      <c r="B192" s="128">
        <v>0</v>
      </c>
      <c r="C192" s="235" t="s">
        <v>310</v>
      </c>
      <c r="D192" s="533" t="s">
        <v>186</v>
      </c>
      <c r="E192" s="533"/>
      <c r="F192" s="233" t="s">
        <v>311</v>
      </c>
      <c r="H192" s="53"/>
    </row>
    <row r="193" spans="2:8" ht="36.75" customHeight="1">
      <c r="B193" s="128"/>
      <c r="C193" s="235" t="s">
        <v>312</v>
      </c>
      <c r="D193" s="533" t="s">
        <v>186</v>
      </c>
      <c r="E193" s="533"/>
      <c r="F193" s="233" t="s">
        <v>311</v>
      </c>
      <c r="H193" s="53"/>
    </row>
    <row r="194" spans="2:8" ht="36.75" customHeight="1">
      <c r="B194" s="234">
        <v>1</v>
      </c>
      <c r="C194" s="235" t="s">
        <v>313</v>
      </c>
      <c r="D194" s="533" t="s">
        <v>186</v>
      </c>
      <c r="E194" s="533"/>
      <c r="F194" s="233" t="s">
        <v>314</v>
      </c>
      <c r="H194" s="53"/>
    </row>
    <row r="195" spans="2:8" ht="36.75" customHeight="1">
      <c r="B195" s="234">
        <v>2</v>
      </c>
      <c r="C195" s="235" t="s">
        <v>315</v>
      </c>
      <c r="D195" s="533" t="s">
        <v>316</v>
      </c>
      <c r="E195" s="533"/>
      <c r="F195" s="233" t="s">
        <v>314</v>
      </c>
      <c r="H195" s="53"/>
    </row>
    <row r="196" spans="2:8" ht="30" customHeight="1">
      <c r="B196" s="535" t="s">
        <v>187</v>
      </c>
      <c r="C196" s="536"/>
      <c r="D196" s="536"/>
      <c r="E196" s="537"/>
      <c r="F196" s="129"/>
      <c r="H196" s="54"/>
    </row>
    <row r="197" spans="2:8" ht="30" customHeight="1">
      <c r="B197" s="534" t="s">
        <v>235</v>
      </c>
      <c r="C197" s="507"/>
      <c r="D197" s="507"/>
      <c r="E197" s="507"/>
      <c r="F197" s="508"/>
      <c r="H197" s="54"/>
    </row>
    <row r="198" spans="2:8" ht="32.25" customHeight="1">
      <c r="B198" s="7"/>
      <c r="C198" s="8"/>
      <c r="D198" s="532"/>
      <c r="E198" s="532"/>
      <c r="F198" s="6"/>
      <c r="H198" s="55"/>
    </row>
    <row r="199" spans="2:8" ht="33" customHeight="1">
      <c r="B199" s="126" t="s">
        <v>188</v>
      </c>
      <c r="C199" s="138"/>
      <c r="D199" s="430"/>
      <c r="E199" s="431"/>
      <c r="F199" s="139"/>
    </row>
    <row r="200" spans="2:8" ht="49.5" customHeight="1">
      <c r="B200" s="506" t="s">
        <v>235</v>
      </c>
      <c r="C200" s="507"/>
      <c r="D200" s="507"/>
      <c r="E200" s="507"/>
      <c r="F200" s="508"/>
    </row>
    <row r="201" spans="2:8">
      <c r="B201" s="509"/>
      <c r="C201" s="510"/>
      <c r="D201" s="510"/>
      <c r="E201" s="511"/>
      <c r="F201" s="6"/>
    </row>
    <row r="202" spans="2:8">
      <c r="B202" s="126" t="s">
        <v>189</v>
      </c>
      <c r="C202" s="138"/>
      <c r="D202" s="430"/>
      <c r="E202" s="431"/>
      <c r="F202" s="139"/>
    </row>
    <row r="203" spans="2:8" ht="56.25" customHeight="1">
      <c r="B203" s="125" t="s">
        <v>184</v>
      </c>
      <c r="C203" s="126" t="s">
        <v>38</v>
      </c>
      <c r="D203" s="512" t="s">
        <v>185</v>
      </c>
      <c r="E203" s="513"/>
      <c r="F203" s="139"/>
    </row>
    <row r="204" spans="2:8" ht="78.75" customHeight="1">
      <c r="B204" s="214">
        <v>3</v>
      </c>
      <c r="C204" s="130" t="s">
        <v>212</v>
      </c>
      <c r="D204" s="472" t="s">
        <v>213</v>
      </c>
      <c r="E204" s="472"/>
      <c r="F204" s="233" t="s">
        <v>314</v>
      </c>
    </row>
    <row r="205" spans="2:8" ht="78.75" customHeight="1">
      <c r="B205" s="214">
        <v>4</v>
      </c>
      <c r="C205" s="130" t="s">
        <v>317</v>
      </c>
      <c r="D205" s="472" t="s">
        <v>214</v>
      </c>
      <c r="E205" s="472"/>
      <c r="F205" s="233" t="s">
        <v>314</v>
      </c>
    </row>
    <row r="206" spans="2:8" ht="78.75" customHeight="1">
      <c r="B206" s="214">
        <v>5</v>
      </c>
      <c r="C206" s="130" t="s">
        <v>215</v>
      </c>
      <c r="D206" s="472" t="s">
        <v>318</v>
      </c>
      <c r="E206" s="472"/>
      <c r="F206" s="233" t="s">
        <v>314</v>
      </c>
    </row>
    <row r="207" spans="2:8" ht="14.25" customHeight="1">
      <c r="B207" s="515"/>
      <c r="C207" s="516"/>
      <c r="D207" s="516"/>
      <c r="E207" s="517"/>
      <c r="F207" s="156"/>
    </row>
    <row r="208" spans="2:8" ht="46.5" customHeight="1">
      <c r="B208" s="518" t="s">
        <v>72</v>
      </c>
      <c r="C208" s="507"/>
      <c r="D208" s="508"/>
    </row>
    <row r="209" spans="2:5" ht="43.5" customHeight="1">
      <c r="B209" s="140" t="s">
        <v>3</v>
      </c>
      <c r="C209" s="87" t="s">
        <v>73</v>
      </c>
      <c r="D209" s="122" t="s">
        <v>74</v>
      </c>
    </row>
    <row r="210" spans="2:5" ht="78.75" customHeight="1">
      <c r="B210" s="547" t="s">
        <v>236</v>
      </c>
      <c r="C210" s="548"/>
      <c r="D210" s="549"/>
    </row>
    <row r="211" spans="2:5" ht="27.75" customHeight="1">
      <c r="B211" s="11"/>
      <c r="C211" s="12"/>
      <c r="D211" s="12"/>
    </row>
    <row r="212" spans="2:5" ht="78.75" hidden="1" customHeight="1">
      <c r="B212" s="9"/>
    </row>
    <row r="213" spans="2:5" ht="49.5" customHeight="1">
      <c r="B213" s="519" t="s">
        <v>75</v>
      </c>
      <c r="C213" s="520"/>
      <c r="D213" s="520"/>
      <c r="E213" s="521"/>
    </row>
    <row r="214" spans="2:5" ht="93" customHeight="1">
      <c r="B214" s="503"/>
      <c r="C214" s="504"/>
      <c r="D214" s="504"/>
      <c r="E214" s="505"/>
    </row>
    <row r="215" spans="2:5" ht="24" customHeight="1">
      <c r="B215" s="150"/>
      <c r="C215" s="151"/>
      <c r="D215" s="151"/>
      <c r="E215" s="152"/>
    </row>
    <row r="216" spans="2:5" ht="6" customHeight="1">
      <c r="B216" s="150"/>
      <c r="C216" s="151"/>
      <c r="D216" s="151"/>
      <c r="E216" s="152"/>
    </row>
    <row r="217" spans="2:5" hidden="1">
      <c r="B217" s="153"/>
      <c r="C217" s="154"/>
      <c r="D217" s="154"/>
      <c r="E217" s="155"/>
    </row>
    <row r="222" spans="2:5" ht="63" customHeight="1"/>
  </sheetData>
  <mergeCells count="76">
    <mergeCell ref="B214:E214"/>
    <mergeCell ref="B200:F200"/>
    <mergeCell ref="B201:E201"/>
    <mergeCell ref="D204:E204"/>
    <mergeCell ref="D205:E205"/>
    <mergeCell ref="D206:E206"/>
    <mergeCell ref="B210:D210"/>
    <mergeCell ref="D203:E203"/>
    <mergeCell ref="D202:E202"/>
    <mergeCell ref="B213:E213"/>
    <mergeCell ref="B208:D208"/>
    <mergeCell ref="B207:E207"/>
    <mergeCell ref="C30:E30"/>
    <mergeCell ref="E53:F53"/>
    <mergeCell ref="F62:F64"/>
    <mergeCell ref="E54:F54"/>
    <mergeCell ref="D54:D58"/>
    <mergeCell ref="E55:F55"/>
    <mergeCell ref="E58:F58"/>
    <mergeCell ref="B60:E60"/>
    <mergeCell ref="B39:E39"/>
    <mergeCell ref="B52:E52"/>
    <mergeCell ref="D71:G71"/>
    <mergeCell ref="B190:F190"/>
    <mergeCell ref="B70:E70"/>
    <mergeCell ref="F70:G70"/>
    <mergeCell ref="B76:E76"/>
    <mergeCell ref="F76:G76"/>
    <mergeCell ref="B73:G74"/>
    <mergeCell ref="C87:C88"/>
    <mergeCell ref="G180:G181"/>
    <mergeCell ref="D87:D89"/>
    <mergeCell ref="B87:B88"/>
    <mergeCell ref="B118:C118"/>
    <mergeCell ref="D118:F118"/>
    <mergeCell ref="E87:E88"/>
    <mergeCell ref="B177:F177"/>
    <mergeCell ref="D85:D86"/>
    <mergeCell ref="H85:H86"/>
    <mergeCell ref="B148:B157"/>
    <mergeCell ref="B67:G67"/>
    <mergeCell ref="B1:E1"/>
    <mergeCell ref="B7:E7"/>
    <mergeCell ref="B10:E10"/>
    <mergeCell ref="B13:E13"/>
    <mergeCell ref="B28:E28"/>
    <mergeCell ref="B8:E8"/>
    <mergeCell ref="B11:E11"/>
    <mergeCell ref="B65:E65"/>
    <mergeCell ref="F65:G65"/>
    <mergeCell ref="B126:B147"/>
    <mergeCell ref="B29:E29"/>
    <mergeCell ref="B32:E32"/>
    <mergeCell ref="B38:E38"/>
    <mergeCell ref="D194:E194"/>
    <mergeCell ref="B197:F197"/>
    <mergeCell ref="D195:E195"/>
    <mergeCell ref="D193:E193"/>
    <mergeCell ref="F180:F181"/>
    <mergeCell ref="B196:E196"/>
    <mergeCell ref="B120:B125"/>
    <mergeCell ref="B158:B159"/>
    <mergeCell ref="B161:G161"/>
    <mergeCell ref="D199:E199"/>
    <mergeCell ref="F97:H97"/>
    <mergeCell ref="H180:H181"/>
    <mergeCell ref="F104:H104"/>
    <mergeCell ref="C97:E97"/>
    <mergeCell ref="B160:G160"/>
    <mergeCell ref="B180:B181"/>
    <mergeCell ref="C180:C181"/>
    <mergeCell ref="E180:E181"/>
    <mergeCell ref="D191:E191"/>
    <mergeCell ref="D198:E198"/>
    <mergeCell ref="B182:C182"/>
    <mergeCell ref="D192:E192"/>
  </mergeCells>
  <hyperlinks>
    <hyperlink ref="F34" r:id="rId1"/>
    <hyperlink ref="F36" r:id="rId2"/>
    <hyperlink ref="I103" r:id="rId3"/>
    <hyperlink ref="D54" r:id="rId4"/>
    <hyperlink ref="C30" r:id="rId5"/>
    <hyperlink ref="F35" r:id="rId6"/>
    <hyperlink ref="I95" r:id="rId7"/>
    <hyperlink ref="I117" r:id="rId8"/>
    <hyperlink ref="I120" r:id="rId9" location=".X3y7h2gzaM8_x000a__x000a_" display="https://www.sfp.gov.py/sfp/noticia/14797-4715-funcionarios-del-pais-seran-beneficiados-con-los-cursos-gratuitos-ofrecidos-por-la-sfpinapp.html#.X3y7h2gzaM8_x000a__x000a_"/>
    <hyperlink ref="H94" r:id="rId10" display="https://www.sfp.gov.py/inapp/?p=2019_x000a__x000a_Resoluciones sobre Aranceles preferenciales_x000a_• Resolución SFP Nº 46/2021 (Febrero)_x000a_• Resolución SFP Nº 64/2021 (Febrero)_x000a_• Resolución SFP Nº 119/2020 (Marzo)_x000a__x000a__x000a__x000a__x000a__x000a_"/>
    <hyperlink ref="F192" r:id="rId11"/>
    <hyperlink ref="F193" r:id="rId12"/>
    <hyperlink ref="F194" r:id="rId13"/>
    <hyperlink ref="F195" r:id="rId14"/>
    <hyperlink ref="F204" r:id="rId15"/>
    <hyperlink ref="F205" r:id="rId16"/>
    <hyperlink ref="F206" r:id="rId17"/>
    <hyperlink ref="H84" r:id="rId18"/>
    <hyperlink ref="G115" r:id="rId19"/>
    <hyperlink ref="G116" r:id="rId20"/>
  </hyperlinks>
  <printOptions horizontalCentered="1"/>
  <pageMargins left="0.70866141732283472" right="1.4960629921259843" top="0.74803149606299213" bottom="0.74803149606299213" header="0.31496062992125984" footer="0.31496062992125984"/>
  <pageSetup paperSize="131" scale="60" orientation="landscape" r:id="rId21"/>
  <rowBreaks count="14" manualBreakCount="14">
    <brk id="26" max="7" man="1"/>
    <brk id="27" max="7" man="1"/>
    <brk id="37" max="7" man="1"/>
    <brk id="50" max="7" man="1"/>
    <brk id="75" max="7" man="1"/>
    <brk id="92" max="7" man="1"/>
    <brk id="96" max="7" man="1"/>
    <brk id="112" max="7" man="1"/>
    <brk id="126" max="7" man="1"/>
    <brk id="159" max="16383" man="1"/>
    <brk id="186" max="7" man="1"/>
    <brk id="187" max="7" man="1"/>
    <brk id="214" max="7" man="1"/>
    <brk id="217" max="7" man="1"/>
  </rowBreaks>
  <colBreaks count="1" manualBreakCount="1">
    <brk id="5" max="216" man="1"/>
  </colBreak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Tercer.Trim_DGPM</vt:lpstr>
      <vt:lpstr>Hoja1</vt:lpstr>
      <vt:lpstr>Hoja1!Área_de_impresión</vt:lpstr>
      <vt:lpstr>Tercer.Trim_DGPM!Área_de_impresión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Vaneza Flores</cp:lastModifiedBy>
  <cp:lastPrinted>2023-01-13T11:52:01Z</cp:lastPrinted>
  <dcterms:created xsi:type="dcterms:W3CDTF">2020-06-23T19:35:00Z</dcterms:created>
  <dcterms:modified xsi:type="dcterms:W3CDTF">2023-01-13T12:02:42Z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