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80" windowWidth="19440" windowHeight="6870"/>
  </bookViews>
  <sheets>
    <sheet name="Tercer.Trim_DGPM" sheetId="2" r:id="rId1"/>
    <sheet name="Hoja1" sheetId="1" r:id="rId2"/>
  </sheets>
  <externalReferences>
    <externalReference r:id="rId3"/>
    <externalReference r:id="rId4"/>
    <externalReference r:id="rId5"/>
    <externalReference r:id="rId6"/>
  </externalReferences>
  <definedNames>
    <definedName name="_xlnm.Print_Area" localSheetId="1">Hoja1!$A$1:$H$217</definedName>
    <definedName name="_xlnm.Print_Area" localSheetId="0">Tercer.Trim_DGPM!$A$1:$H$283</definedName>
  </definedNames>
  <calcPr calcId="145621"/>
</workbook>
</file>

<file path=xl/calcChain.xml><?xml version="1.0" encoding="utf-8"?>
<calcChain xmlns="http://schemas.openxmlformats.org/spreadsheetml/2006/main">
  <c r="C205" i="2" l="1"/>
  <c r="D210" i="2" l="1"/>
  <c r="F210" i="2" s="1"/>
  <c r="C210" i="2"/>
  <c r="D209" i="2"/>
  <c r="F209" i="2" s="1"/>
  <c r="C209" i="2"/>
  <c r="D208" i="2"/>
  <c r="F208" i="2" s="1"/>
  <c r="C208" i="2"/>
  <c r="D207" i="2"/>
  <c r="F207" i="2" s="1"/>
  <c r="C207" i="2"/>
  <c r="D206" i="2"/>
  <c r="F206" i="2" s="1"/>
  <c r="C206" i="2"/>
  <c r="D205" i="2"/>
  <c r="D211" i="2" s="1"/>
  <c r="C211" i="2"/>
  <c r="G206" i="2" l="1"/>
  <c r="G207" i="2"/>
  <c r="G208" i="2"/>
  <c r="G209" i="2"/>
  <c r="G210" i="2"/>
  <c r="F211" i="2"/>
  <c r="F205" i="2"/>
  <c r="E206" i="2"/>
  <c r="E208" i="2"/>
  <c r="E210" i="2"/>
  <c r="E205" i="2"/>
  <c r="G205" i="2"/>
  <c r="G211" i="2" s="1"/>
  <c r="E207" i="2"/>
  <c r="E209" i="2"/>
  <c r="G238" i="2"/>
  <c r="F238" i="2"/>
  <c r="E238" i="2"/>
  <c r="C238" i="2"/>
  <c r="E211" i="2" l="1"/>
  <c r="G201" i="2"/>
  <c r="G199" i="2"/>
  <c r="F198" i="2"/>
  <c r="E198" i="2"/>
  <c r="G198" i="2" s="1"/>
  <c r="G197" i="2"/>
  <c r="F196" i="2"/>
  <c r="E196" i="2"/>
  <c r="G195" i="2"/>
  <c r="G194" i="2"/>
  <c r="F193" i="2"/>
  <c r="E193" i="2"/>
  <c r="G193" i="2" s="1"/>
  <c r="G192" i="2"/>
  <c r="F191" i="2"/>
  <c r="E191" i="2"/>
  <c r="G190" i="2"/>
  <c r="G189" i="2"/>
  <c r="G188" i="2"/>
  <c r="F187" i="2"/>
  <c r="E187" i="2"/>
  <c r="G187" i="2" s="1"/>
  <c r="G184" i="2"/>
  <c r="F183" i="2"/>
  <c r="E183" i="2"/>
  <c r="G182" i="2"/>
  <c r="G181" i="2"/>
  <c r="G180" i="2"/>
  <c r="F179" i="2"/>
  <c r="E179" i="2"/>
  <c r="G179" i="2" s="1"/>
  <c r="G178" i="2"/>
  <c r="F177" i="2"/>
  <c r="E177" i="2"/>
  <c r="G175" i="2"/>
  <c r="F174" i="2"/>
  <c r="E174" i="2"/>
  <c r="G174" i="2" s="1"/>
  <c r="G173" i="2"/>
  <c r="F172" i="2"/>
  <c r="E172" i="2"/>
  <c r="G172" i="2" s="1"/>
  <c r="G171" i="2"/>
  <c r="G170" i="2"/>
  <c r="G169" i="2"/>
  <c r="G168" i="2"/>
  <c r="F167" i="2"/>
  <c r="E167" i="2"/>
  <c r="G167" i="2" s="1"/>
  <c r="G166" i="2"/>
  <c r="G165" i="2"/>
  <c r="F164" i="2"/>
  <c r="E164" i="2"/>
  <c r="G164" i="2" s="1"/>
  <c r="G163" i="2"/>
  <c r="G162" i="2"/>
  <c r="G161" i="2"/>
  <c r="G160" i="2"/>
  <c r="F159" i="2"/>
  <c r="E159" i="2"/>
  <c r="G159" i="2" s="1"/>
  <c r="G158" i="2"/>
  <c r="F157" i="2"/>
  <c r="E157" i="2"/>
  <c r="G156" i="2"/>
  <c r="G155" i="2"/>
  <c r="G154" i="2"/>
  <c r="F153" i="2"/>
  <c r="E153" i="2"/>
  <c r="G153" i="2" s="1"/>
  <c r="G151" i="2"/>
  <c r="G150" i="2"/>
  <c r="G149" i="2"/>
  <c r="G148" i="2"/>
  <c r="G147" i="2"/>
  <c r="G146" i="2"/>
  <c r="F140" i="2"/>
  <c r="F136" i="2"/>
  <c r="F135" i="2"/>
  <c r="G157" i="2" l="1"/>
  <c r="G196" i="2"/>
  <c r="G177" i="2"/>
  <c r="G183" i="2"/>
  <c r="G122" i="2"/>
  <c r="H122" i="2"/>
  <c r="D122" i="2" l="1"/>
  <c r="E122" i="2"/>
  <c r="H167" i="1" l="1"/>
  <c r="H166" i="1"/>
  <c r="E168" i="1"/>
  <c r="D168" i="1"/>
  <c r="E167" i="1"/>
  <c r="G167" i="1" s="1"/>
  <c r="E166" i="1"/>
  <c r="G166" i="1" s="1"/>
  <c r="E165" i="1"/>
  <c r="D165" i="1"/>
  <c r="E164" i="1"/>
  <c r="D164" i="1"/>
  <c r="E163" i="1"/>
  <c r="D163" i="1"/>
  <c r="F158" i="1"/>
  <c r="G158" i="1" s="1"/>
  <c r="G157" i="1"/>
  <c r="F156" i="1"/>
  <c r="E156" i="1"/>
  <c r="G155" i="1"/>
  <c r="F154" i="1"/>
  <c r="E154" i="1"/>
  <c r="G153" i="1"/>
  <c r="F152" i="1"/>
  <c r="E152" i="1"/>
  <c r="G151" i="1"/>
  <c r="F150" i="1"/>
  <c r="E150" i="1"/>
  <c r="G149" i="1"/>
  <c r="F148" i="1"/>
  <c r="E148" i="1"/>
  <c r="G147" i="1"/>
  <c r="F146" i="1"/>
  <c r="E146" i="1"/>
  <c r="G145" i="1"/>
  <c r="F144" i="1"/>
  <c r="E144" i="1"/>
  <c r="G143" i="1"/>
  <c r="G142" i="1"/>
  <c r="G141" i="1"/>
  <c r="F140" i="1"/>
  <c r="E140" i="1"/>
  <c r="G139" i="1"/>
  <c r="G138" i="1"/>
  <c r="F137" i="1"/>
  <c r="E137" i="1"/>
  <c r="G136" i="1"/>
  <c r="G135" i="1"/>
  <c r="G134" i="1"/>
  <c r="F133" i="1"/>
  <c r="E133" i="1"/>
  <c r="G132" i="1"/>
  <c r="F131" i="1"/>
  <c r="E131" i="1"/>
  <c r="G130" i="1"/>
  <c r="G129" i="1"/>
  <c r="G128" i="1"/>
  <c r="F127" i="1"/>
  <c r="E127" i="1"/>
  <c r="G125" i="1"/>
  <c r="G124" i="1"/>
  <c r="G123" i="1"/>
  <c r="G122" i="1"/>
  <c r="G121" i="1"/>
  <c r="G120" i="1"/>
  <c r="G140" i="1" l="1"/>
  <c r="G146" i="1"/>
  <c r="G164" i="1"/>
  <c r="G131" i="1"/>
  <c r="G137" i="1"/>
  <c r="G154" i="1"/>
  <c r="F166" i="1"/>
  <c r="G168" i="1"/>
  <c r="G165" i="1"/>
  <c r="G150" i="1"/>
  <c r="G127" i="1"/>
  <c r="G133" i="1"/>
  <c r="G144" i="1"/>
  <c r="G148" i="1"/>
  <c r="G152" i="1"/>
  <c r="G156" i="1"/>
  <c r="F167" i="1"/>
  <c r="F163" i="1"/>
  <c r="G163" i="1"/>
  <c r="F164" i="1"/>
  <c r="F168" i="1"/>
  <c r="F165" i="1"/>
  <c r="D169" i="1" l="1"/>
  <c r="E169" i="1"/>
  <c r="H168" i="1" l="1"/>
  <c r="H164" i="1"/>
  <c r="H163" i="1"/>
  <c r="H165" i="1"/>
  <c r="G169" i="1"/>
  <c r="F169" i="1"/>
  <c r="H169" i="1" l="1"/>
  <c r="G186" i="1"/>
  <c r="E186" i="1"/>
  <c r="C186" i="1"/>
</calcChain>
</file>

<file path=xl/sharedStrings.xml><?xml version="1.0" encoding="utf-8"?>
<sst xmlns="http://schemas.openxmlformats.org/spreadsheetml/2006/main" count="996" uniqueCount="478">
  <si>
    <t>1- PRESENTACIÓN</t>
  </si>
  <si>
    <t>Institución:</t>
  </si>
  <si>
    <t>Misión institucional</t>
  </si>
  <si>
    <t>Nro.</t>
  </si>
  <si>
    <t>Dependencia</t>
  </si>
  <si>
    <t>Responsable</t>
  </si>
  <si>
    <t>Cargo que Ocupa</t>
  </si>
  <si>
    <t>3- Plan de Rendición de Cuentas</t>
  </si>
  <si>
    <t>3.1. Resolución de Aprobación y Anexo de Plan de Rendición de Cuentas</t>
  </si>
  <si>
    <t>Evidencia (Enlace del documento)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</si>
  <si>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</si>
  <si>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</si>
  <si>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</si>
  <si>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</si>
  <si>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</si>
  <si>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</si>
  <si>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</si>
  <si>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</si>
  <si>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</si>
  <si>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</si>
  <si>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</si>
  <si>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</si>
  <si>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</si>
  <si>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</si>
  <si>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</si>
  <si>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</si>
  <si>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</si>
  <si>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</si>
  <si>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</si>
  <si>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</si>
  <si>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</si>
  <si>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</si>
  <si>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</si>
  <si>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</si>
  <si>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</si>
  <si>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</si>
  <si>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</si>
  <si>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</si>
  <si>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</si>
  <si>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</si>
  <si>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</si>
  <si>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</si>
  <si>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</si>
  <si>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</si>
  <si>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</si>
  <si>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</si>
  <si>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</si>
  <si>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</si>
  <si>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</si>
  <si>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</si>
  <si>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</si>
  <si>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</si>
  <si>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</si>
  <si>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</si>
  <si>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</si>
  <si>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</si>
  <si>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</si>
  <si>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</si>
  <si>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</si>
  <si>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</si>
  <si>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</si>
  <si>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</si>
  <si>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Saldos</t>
  </si>
  <si>
    <t>Evidencia</t>
  </si>
  <si>
    <t>5.2. Aportes y Mejoras resultantes de la Participación Ciudadana</t>
  </si>
  <si>
    <t>Propuesta de Mejora</t>
  </si>
  <si>
    <t>Canal Utilizado</t>
  </si>
  <si>
    <t>Acción o Medida tomada por OEE</t>
  </si>
  <si>
    <t>Observaciones</t>
  </si>
  <si>
    <t>5.3 Gestión de denuncias de corrupción</t>
  </si>
  <si>
    <t xml:space="preserve"> </t>
  </si>
  <si>
    <t>Auditorias Financieras</t>
  </si>
  <si>
    <t>Planes de Mejoramiento elaborados en el Trimestre</t>
  </si>
  <si>
    <t>Informe de referencia</t>
  </si>
  <si>
    <t>Evidencia (Adjuntar Documento)</t>
  </si>
  <si>
    <t>7- Descripción cualitativa de logros alcanzados en el Trimestre (apoyar con gráficos, cuadros dinámicos que describan lo alcanzado)</t>
  </si>
  <si>
    <t>Ser  una institución rectora de políticas de desarrollo organizacional y gestión transparente de las personas en el sector público, que formula y emite normas técnicas, en beneficio de la ciudadanía.</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</si>
  <si>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</si>
  <si>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</si>
  <si>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</si>
  <si>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</si>
  <si>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</si>
  <si>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</si>
  <si>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</si>
  <si>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</si>
  <si>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</si>
  <si>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</si>
  <si>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</si>
  <si>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</si>
  <si>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Silvia Catherine Nuñez Nuñez</t>
  </si>
  <si>
    <t>Máximo Gabriel Medina Coronel</t>
  </si>
  <si>
    <t>Gloria Beatriz Benítez Jara</t>
  </si>
  <si>
    <t>Andrea Chamorro Orrego</t>
  </si>
  <si>
    <t>Carmen Quiñonez de Rivarola</t>
  </si>
  <si>
    <t>Tania María Almada de Santacruz</t>
  </si>
  <si>
    <t>Rosa María Cáceres Casco</t>
  </si>
  <si>
    <t>Juan Adelfi Aguilera Mancuello</t>
  </si>
  <si>
    <t>Cesar Eduardo Alarcón Pintos</t>
  </si>
  <si>
    <t>Edid Noelia González Bareiro</t>
  </si>
  <si>
    <t>Director / Coordinador CRCC</t>
  </si>
  <si>
    <t>Directora General</t>
  </si>
  <si>
    <t>Director General</t>
  </si>
  <si>
    <t xml:space="preserve">Directora </t>
  </si>
  <si>
    <t>La SFP fue creada por la Ley 1626 "De la Función Pública",  con dependencia directa de la Presidencia de la República.  Dicha ley define a la institución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t>
  </si>
  <si>
    <t>Mejorar la Gestión del talento humano al interior de la Secretaría y proyectar a todo el Sector Público.</t>
  </si>
  <si>
    <t>ODS 5 - 8 - 16</t>
  </si>
  <si>
    <t>ODS 16</t>
  </si>
  <si>
    <t>Promover políticas de Igualdad, equidad  e idoneidad en el acceso y desarrollo de personas en los OEE.</t>
  </si>
  <si>
    <t>Desarrollar una comunicación estratégica para obtener el necesario apoyo político y de la ciudadanía, con miras al logro de los objetivos</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</si>
  <si>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</si>
  <si>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 xml:space="preserve"> - Implementación de estrategias de comunicación, a través de las diferentes plataformas comunicacionales de la SFP.</t>
  </si>
  <si>
    <t xml:space="preserve">Monitoreo de la implementación de políticas de gestión y desarrollo de las personas y cumplimiento de disposiciones legales </t>
  </si>
  <si>
    <t xml:space="preserve">Transparencia y disponibilización de la información sobre funcionarios públicos </t>
  </si>
  <si>
    <t xml:space="preserve">Formación y capacitación de los servidores públicos </t>
  </si>
  <si>
    <t xml:space="preserve">Desarrollo de la carrera del servicio civil y del sistema integrado centralizado de la carrera administrativa (SICCA) </t>
  </si>
  <si>
    <t>Coordinar, promover y monitorear el cumplimiento de políticas de igualdad e inclusión en la función pública, impulsadas por la SFP, de conformidad con las normas vigentes; así como de ocuparse de la promoción de las Políticas de Igualdad y No Discriminación en la función pública</t>
  </si>
  <si>
    <t>MATRIZ DE INFORMACIÓN MÍNIMA PARA INFORME PARCIAL DE RENDICIÓN DE CUENTAS AL CIUDADANO</t>
  </si>
  <si>
    <t>La Independencia de Seguros S.A.</t>
  </si>
  <si>
    <t>100% Ejecutado</t>
  </si>
  <si>
    <t>NO APLICA PARA ESTE SEMESTRE</t>
  </si>
  <si>
    <t>Providencias</t>
  </si>
  <si>
    <t>Actas de Denuncias</t>
  </si>
  <si>
    <t>Actas de Recepción de Documentos</t>
  </si>
  <si>
    <t>Dictámenes</t>
  </si>
  <si>
    <t>Asistencia a servidores públicos</t>
  </si>
  <si>
    <t>(Verificación In Situ)</t>
  </si>
  <si>
    <t xml:space="preserve">ENERO </t>
  </si>
  <si>
    <t>-------</t>
  </si>
  <si>
    <t>FEBRERO</t>
  </si>
  <si>
    <t>------</t>
  </si>
  <si>
    <t>MARZO</t>
  </si>
  <si>
    <t xml:space="preserve">TOTALES </t>
  </si>
  <si>
    <t>DENUNCIAS</t>
  </si>
  <si>
    <t xml:space="preserve">Nivel de cumplimiento </t>
  </si>
  <si>
    <t>https://url2.cl/4WxFa</t>
  </si>
  <si>
    <t>https://url2.cl/lKj9p</t>
  </si>
  <si>
    <t>https://url2.cl/Cys5w</t>
  </si>
  <si>
    <t>SUELDOS</t>
  </si>
  <si>
    <t>GASTOS DE REPRESENTACIÓN</t>
  </si>
  <si>
    <t>AGUINALDO</t>
  </si>
  <si>
    <t>BONIFICACIONES Y GRATIFICACIONES</t>
  </si>
  <si>
    <t>JORNALES</t>
  </si>
  <si>
    <t>OTROS GASTOS DEL PERSONAL</t>
  </si>
  <si>
    <t>SERVICIOS BÁSICOS</t>
  </si>
  <si>
    <t>ENERGÍA ELÉCTRICA</t>
  </si>
  <si>
    <t>AGUA</t>
  </si>
  <si>
    <t>TELÉFONOS, TELEFAX Y OTROS SERVICIOS DE TELEC.</t>
  </si>
  <si>
    <t>PASAJES Y VIÁTICOS</t>
  </si>
  <si>
    <t>GASTOS POR SERVICIOS DE ASEO, MANTENIMIENTO Y REPARACIONES</t>
  </si>
  <si>
    <t>MANTENIMIENTO Y REPARACIONES MENORES DE VEHÍCULOS</t>
  </si>
  <si>
    <t>ALQUILERES Y DERECHOS</t>
  </si>
  <si>
    <t>ALQUILER DE EDIFICIOS Y LOCALES</t>
  </si>
  <si>
    <t>ALQUILER DE FOTOCOPIADORAS</t>
  </si>
  <si>
    <t>SERVICIOS TÉCNICOS Y PROFESIONALES</t>
  </si>
  <si>
    <t>SERVICIO SOCIAL</t>
  </si>
  <si>
    <t>SERVICIOS DE SEGURO MÉDICO</t>
  </si>
  <si>
    <t>COMBUSTIBLES Y LUBRICANTES</t>
  </si>
  <si>
    <t>COMBUSTIBLES</t>
  </si>
  <si>
    <t>PAGO DE IMPUESTOS, TASAS, GASTOS JUDICIALES Y OTROS</t>
  </si>
  <si>
    <t xml:space="preserve"> Resultados Logrados</t>
  </si>
  <si>
    <t>www.paraguayconcursa.gov.py</t>
  </si>
  <si>
    <t>NO APLICA</t>
  </si>
  <si>
    <t>TOTAL DE OEE</t>
  </si>
  <si>
    <t>Es la ejecución de la formación en programas de grados y postgrados de los servidores públicos a través de convenios entre la SFP y las universidades privadas; en la que se establecen “Aranceles Preferenciales” para los beneficiados</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</si>
  <si>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</si>
  <si>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</si>
  <si>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 xml:space="preserve">TOTAL DE EXPEDIENTES INGRESADOS </t>
  </si>
  <si>
    <t>TOTAL DE SOLICITUD DE ASIGNACIÓN DE JUEZ INSTRUCTOR INGRESADOS</t>
  </si>
  <si>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</si>
  <si>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 xml:space="preserve">100% de los OEE monitoreados </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</si>
  <si>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</si>
  <si>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 xml:space="preserve">Qué es la institución </t>
  </si>
  <si>
    <t xml:space="preserve">2-Presentación del CRCC </t>
  </si>
  <si>
    <t>3.2 Plan de Rendición de Cuentas</t>
  </si>
  <si>
    <t>6. Informes de Auditorias Internas y Auditorías Externas en el Trimestre</t>
  </si>
  <si>
    <t>Julio</t>
  </si>
  <si>
    <t>Agosto</t>
  </si>
  <si>
    <t xml:space="preserve">https://www.sfp.gov.py/sfp/seccion/67-situacion-pcd.html </t>
  </si>
  <si>
    <t xml:space="preserve">Anexo </t>
  </si>
  <si>
    <t xml:space="preserve">El Instituto Nacional de la Administración Pública del Paraguay dependiente de la Secretaría de la Función Pública es el organismo técnico, propulsor y ejecutor de la polítoca de capacitación, formación e investigación del sector público, para el perfeccionamiento integral de los servidores públicos que responden a las exigencias de un estado moderno. </t>
  </si>
  <si>
    <t>Garantizar la promoción, el desarrollo y la evaluación de acciones de formación y capacitación tendientes al mejoramiento de las competencias en el servidor público y generar conocimiento sobre el funcionamiento de la Administraciín Pública a la ciudadanía.</t>
  </si>
  <si>
    <t xml:space="preserve">Profesionalización de los servidores públicos.
Generar conocimiento a cerca del funcionamiento de la Administración Pública a la ciudadanía.
</t>
  </si>
  <si>
    <t>MANTENIMIENTO Y REPARACIONES MENORES DE EDIFICIOS Y LOCALES</t>
  </si>
  <si>
    <t xml:space="preserve">Ejecutado </t>
  </si>
  <si>
    <t>Nro. de Informe</t>
  </si>
  <si>
    <t>Evidencia (Enlace Ley 5282/14)</t>
  </si>
  <si>
    <t xml:space="preserve">Informe Final elevado a la MAI y remitido a la AGPE a través del sistema SIAGPE. </t>
  </si>
  <si>
    <t>Auditorias de Gestión</t>
  </si>
  <si>
    <t>Auditorías Externas</t>
  </si>
  <si>
    <t>Otros tipos de Auditoria</t>
  </si>
  <si>
    <t>Concursabilidad como sistema único de ingreso y promoción en el sector público</t>
  </si>
  <si>
    <t xml:space="preserve">Igualdad, equidad e idoneidad en el acceso </t>
  </si>
  <si>
    <t xml:space="preserve"> 100% de los expedientes procesados </t>
  </si>
  <si>
    <t xml:space="preserve">Documentos generados </t>
  </si>
  <si>
    <t xml:space="preserve">Gestión de dictámenes jurídicos: Formular pareceres jurídicos sobre consultas recepcionadas y solicitadas al área de manera objetiva y transparente.  Emitir dictámenes vinculantes sobre pedidos de permiso con goce de sueldo para usufructuar becas en el exterior.
Gestión de homologación de Reglamentos Internos: Otorgar validez jurídica a los reglamentos internos de las distintas instituciones que lo solicitan, de conformidad al Art. 96 de la Ley Nº 1626/2000 “De la Función Pública”. 
Gestión de producción normativa: Crear, controlar normas jurídicas que se aplicarán en los diferentes OEE de acuerdo a las normativas vigentes, además de crear los instructivos y manuales de las políticas de Gestión de Personas.
</t>
  </si>
  <si>
    <t>100% de solicitudes de usuarios procesados</t>
  </si>
  <si>
    <t xml:space="preserve">Nathalie Leticia Delorme Delmas </t>
  </si>
  <si>
    <t>Coordinar y supervisar la gestión operacional del despacho de la Máxima Autoridad Institucional, establecer y mantener relaciones con entidades nacionales e internacionales, gubernamentales y no gubernamentales, impulsar alianzas, coordinar y articular proyectos para el fortalecimiento de la SFP, como también promover la transparencia en la gestión. Supervisar la estrategia de cooperación direccionadas a la obtención de recursos técnicos, financieros y el desarrollo de actividades conducentes al fortalecimiento de la Secretaría de la Función Pública.</t>
  </si>
  <si>
    <t>Generar conjuntamente con la Dirección de Cooperación y Proyectos, acuerdos con organismos nacionales e internacionales orientados al logro de cooperaciones técnicas y financieras 2. Coordinar las gestiones de la MAI, el proceso de seguimiento de temas específicos a cargo de las demás Direcciones Generales, y que fueran solicitadas por la MAI</t>
  </si>
  <si>
    <t>Cantidad de reuniones gestionadas y ejecutadas con cooperantes 2. Porcentaje de cumplimiento de avances sobre Proyectos y Programas ejecutados por Organismos Internacionales y otras fuentes 3. Cantidad de actividades desarrolladas</t>
  </si>
  <si>
    <t>Septiembre</t>
  </si>
  <si>
    <t>Octubre</t>
  </si>
  <si>
    <t>Noviembre</t>
  </si>
  <si>
    <t>100% de los solicitantes</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</si>
  <si>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t>
  </si>
  <si>
    <t xml:space="preserve">https://www.sfp.gov.py/sfp/noticia/14797-4715-funcionarios-del-pais-seran-beneficiados-con-los-cursos-gratuitos-ofrecidos-por-la-sfpinapp.html#.X3y7h2gzaM8
https://www.sfp.gov.py/sfp/articulo/14821-el-curso-de-actualizacion-en-gestion-publica-cuenta-con-4263-participantes-.html
https://www.sfp.gov.py/sfp/articulo/14809-exitoso-foro-sobre-descentralizacion-y-desarrollo-local-.html
https://www.sfp.gov.py/sfp/noticia/14835-foro-sobre-participacion-de-las-mujeres-en-los-gobiernos-locales-conto-con-representacion-de-todo-el-pais.html#.X3y8w1LiuM9
https://www.ministeriodejusticia.gov.py/noticias/mas-de-1000-personas-inician-capacitacion-sobre-acceso-la-informacion-publica
https://www.sfp.gov.py/sfp/noticia/14969-la-sfp-presento-informe-de-831-dias-de-gestion-.html#.X_R409gzaM8
Resoluciones SFP N° 302, 373 y 396/2020
Resoluciones sobre Aranceles preferenciales
• Resolución SFP Nº 55/2020 (Febrero)
• Resolución SFP Nº 130/2020 (Marzo)
• Resolución SFP Nº 167/2020 (Marzo)
• Resolución SFP Nº 190/2020 (Mayo)
• Resolución SFP Nº 302/2020 (Julio)
• Resolución SFP Nº 373//2020 (Agosto)
• Resolución SFP Nº 396/2020 (Setiembre)
• Resolución SFP Nº 423/2020 (Octubre)
</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</si>
  <si>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                                                                                                                     - Aprobación del Plan Estrategico Institucional 2020-2024
- Definición y Aprobación del II Plan de Igualdad, Inclusión y No Discriminación 2020 - 2024.
- Adopción por parte de la SFP, del II  Plan de Igualdad, Inclusión y No Discriminación 2020 - 2024.</t>
  </si>
  <si>
    <t xml:space="preserve">NO SE APLICA  </t>
  </si>
  <si>
    <t xml:space="preserve">NO SE APLICA </t>
  </si>
  <si>
    <t xml:space="preserve">Resumen  </t>
  </si>
  <si>
    <t>https://www.sfp.gov.py/sfp/seccion/65-monitoreo-de-la-ley-518914.html</t>
  </si>
  <si>
    <t>Servidores públicos y familiares de servidores públicos.</t>
  </si>
  <si>
    <t xml:space="preserve"> Evaluación de Auditoría del Grado de Implementación del MECIP </t>
  </si>
  <si>
    <t>Informe de Evaluación del Sistema de Control Interno- Mátriz de Evaluación, remitido a la AGPE y CGR</t>
  </si>
  <si>
    <t>Informe de Evaluación remitido a la AGPE a través del sistema SIAGPE</t>
  </si>
  <si>
    <t>Seguimiento a los Planes de Mejoramiento</t>
  </si>
  <si>
    <t xml:space="preserve">Mas de 23 millones de visitas recibidas en el Portal a hoy dia.
*Desde su lanzamiento hasta la fecha. Según último informe de gestión DGTIC remitido en Diciembre/2020.
</t>
  </si>
  <si>
    <t>Servicios Bancarios</t>
  </si>
  <si>
    <t>Evidencias</t>
  </si>
  <si>
    <t>https://www.paraguayconcursa.gov.py/sicca/Portal.seam?logic=and&amp;cid=3913906</t>
  </si>
  <si>
    <t>No aplica</t>
  </si>
  <si>
    <t>Tipo: 2 Programa de Acción
Programa: 2 Servicios Sociales de Calidad
Sub Programa: 7 Servicio Civil y Carrera Administrativa</t>
  </si>
  <si>
    <t xml:space="preserve">Niveles </t>
  </si>
  <si>
    <t xml:space="preserve">Presupuesto Vigente </t>
  </si>
  <si>
    <t xml:space="preserve">Saldo </t>
  </si>
  <si>
    <t xml:space="preserve">% de Ejecución </t>
  </si>
  <si>
    <t xml:space="preserve">% del Presupuesto </t>
  </si>
  <si>
    <t xml:space="preserve">Servicios Personales </t>
  </si>
  <si>
    <t xml:space="preserve">Servicios no Personales </t>
  </si>
  <si>
    <t xml:space="preserve">Bienes de Consumo e Insumos </t>
  </si>
  <si>
    <t>Inversion Fisica</t>
  </si>
  <si>
    <t>Transferencias</t>
  </si>
  <si>
    <t xml:space="preserve">Otros Gastos </t>
  </si>
  <si>
    <t xml:space="preserve">TOTAL </t>
  </si>
  <si>
    <t xml:space="preserve">Director </t>
  </si>
  <si>
    <t>No aplica para el trimestre</t>
  </si>
  <si>
    <t>No se encontraron sugerencias de mejoramiento en el trimestre</t>
  </si>
  <si>
    <t>Grado de Cumplimiento</t>
  </si>
  <si>
    <t>Cantidad de OEE con datos de PcD</t>
  </si>
  <si>
    <t>% de Cumplimiento</t>
  </si>
  <si>
    <t>Cuentan con al menos el 5 % de PcD en sus nóminas</t>
  </si>
  <si>
    <t>Cuentan con menos del 5 % de PcD en sus nóminas</t>
  </si>
  <si>
    <t>No cuentan con PcD en sus nóminas</t>
  </si>
  <si>
    <t>No reportan altas y bajas a la SFP, conforme al artículo 106 del Anexo A del Decreto 4780/21</t>
  </si>
  <si>
    <t>GRADO DE CUMPLIMIENTO</t>
  </si>
  <si>
    <t xml:space="preserve">% de OEE respecto al Total Monitoreado </t>
  </si>
  <si>
    <t>100 % DE CUMPLIMIENTO</t>
  </si>
  <si>
    <t>CUMPLIMIENTO INTERMEDIO</t>
  </si>
  <si>
    <t>NO CUMPLEN</t>
  </si>
  <si>
    <t>NUEVOS OEE, aún sin verificación</t>
  </si>
  <si>
    <t>TOTAL</t>
  </si>
  <si>
    <t>Reglamentos de Evaluacion de Desempeño</t>
  </si>
  <si>
    <t>Informe Técnico sobre Estructuras Organicas</t>
  </si>
  <si>
    <t>Monitoreo de la implementación de políticas de gestión y desarrollo de las personas y cumplimiento de disposiciones legales</t>
  </si>
  <si>
    <t>Asistencias Técnicas sobre Politicas de Gestion y desarrollo de Personas a OEE</t>
  </si>
  <si>
    <t>100% de solicitudes de asistencia</t>
  </si>
  <si>
    <t>100% de Asistencia realizadas</t>
  </si>
  <si>
    <t>Aplicación de Protocolos sobre medidas  Sanitarias a fin mitigar la propagacion del COVID_19</t>
  </si>
  <si>
    <t>Periodo del informe: enero a marzo 2022</t>
  </si>
  <si>
    <r>
      <t>Informe sobre el Grado de cumplimiento de la Ley 5189/2014 por parte de los OEE, - % de instituciones que cumplen 100 % con la Ley 5.189/201</t>
    </r>
    <r>
      <rPr>
        <sz val="9"/>
        <rFont val="Times New Roman"/>
        <family val="1"/>
      </rPr>
      <t>4</t>
    </r>
    <r>
      <rPr>
        <b/>
        <sz val="11"/>
        <rFont val="Times New Roman"/>
        <family val="1"/>
      </rPr>
      <t>*</t>
    </r>
    <r>
      <rPr>
        <sz val="9"/>
        <rFont val="Times New Roman"/>
        <family val="1"/>
      </rPr>
      <t>,</t>
    </r>
    <r>
      <rPr>
        <sz val="9"/>
        <color theme="1"/>
        <rFont val="Times New Roman"/>
        <family val="1"/>
      </rPr>
      <t xml:space="preserve"> respecto a:
- Noviembre/2021: 27,8%
- Diciembre/2021: 27,4%
- Resumen Anual de Asignaciones del 2021: 41,4%
- Enero 2022: 31,7%
- Grado de cumplimiento de la Ley 5189/2014 por parte de la SFP, en los meses de noviembre, diciembre/2021 y enero/2022 y el resumen anual de asignaciones fue del: 100 %</t>
    </r>
    <r>
      <rPr>
        <sz val="9"/>
        <rFont val="Times New Roman"/>
        <family val="1"/>
      </rPr>
      <t xml:space="preserve">.  
</t>
    </r>
    <r>
      <rPr>
        <b/>
        <sz val="11"/>
        <rFont val="Times New Roman"/>
        <family val="1"/>
      </rPr>
      <t xml:space="preserve">* </t>
    </r>
    <r>
      <rPr>
        <sz val="11"/>
        <rFont val="Times New Roman"/>
        <family val="1"/>
      </rPr>
      <t>Corresponde señalar que el proceso de verificación se desarrolla, conforme lo establece el artículo 6° de la Ley 5189, a partir del decimoquinto día hábil, del mes inmediatamente posterior.</t>
    </r>
  </si>
  <si>
    <t>FUNCIONARIOS CON DISCAPACIDAD (FcD) EN LOS ORGANISMOS Y ENTIDADES DEL ESTADO (OEE)POR SEXO Y TIPO DE VÍNCULO  
Conforme lo que establece la Ley 2479 y su modificatoria Ley 3585 Correspondiente al mes de Marzo de 2022 (con base en el último reporte presentado por los OEE, en relación a feb./2022)</t>
  </si>
  <si>
    <t>MONITOREO DEL GRADO DE CUMPLIMIENTO DE LA LEY 5189/2014 Correspondiente al mes de Enero de 2022 (Vencimiento 21 de febrero de 2022)</t>
  </si>
  <si>
    <t>Cantidad de OEE por Grado de Cumplimiento</t>
  </si>
  <si>
    <t xml:space="preserve"> Total</t>
  </si>
  <si>
    <r>
      <rPr>
        <b/>
        <sz val="8"/>
        <color rgb="FFFF0000"/>
        <rFont val="Calibri"/>
        <family val="2"/>
        <scheme val="minor"/>
      </rPr>
      <t xml:space="preserve">* Consideraciones particulares 
</t>
    </r>
    <r>
      <rPr>
        <b/>
        <sz val="8"/>
        <color theme="1"/>
        <rFont val="Calibri"/>
        <family val="2"/>
        <scheme val="minor"/>
      </rPr>
      <t xml:space="preserve">- </t>
    </r>
    <r>
      <rPr>
        <sz val="8"/>
        <color theme="1"/>
        <rFont val="Calibri"/>
        <family val="2"/>
        <scheme val="minor"/>
      </rPr>
      <t xml:space="preserve">Son contabilizadas en el Resumen,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 A partir de enero de 2022 se incluyen a dos Municipios recientemente creados y con autoridades electas a finales del primer trimestre de 2022, y la Universidad Nacional de Misiones, que según Ley PGN 2022 , aún no dispone de partidas presupuestarias y en el informe se registran como "Nuevos OEE, aún sin verificación".  
</t>
    </r>
  </si>
  <si>
    <t>Secretaria de la Función Pública</t>
  </si>
  <si>
    <t>Rodney Cano</t>
  </si>
  <si>
    <t xml:space="preserve">https://www.sfp.gov.py/sfp/archivos/documentos/RES%20105.22%20PLAN%20ANUAL%20RRC_8crc0fks.pdf </t>
  </si>
  <si>
    <t>https://transparencia.senac.gov.py/portal/historial-cumplimiento</t>
  </si>
  <si>
    <t>mes no monitoreado / fecha límite de actualización 25/04/2022</t>
  </si>
  <si>
    <t>*sujeto a calendario de cumplimiento.</t>
  </si>
  <si>
    <t xml:space="preserve">  https://informacionpublica.paraguay.gov.py/portal/#!/buscar_informacion#busqueda </t>
  </si>
  <si>
    <t>Desde el año 2015, el en Portal Único de Empleo Público (PUEP) Paraguay Concursa, se encuentran registrados todos los procesos de selección llevados a cabo por los OEE que se rigen por la Ley 1626/00. En lo que compete al primer    trimestre del año 2022, se encuentran ejecutados un total de cincuenta y nueve (59) concursos,  iniciados  entre el 01 de enero de 2022  y el 31 de marzo de 2022.   Los concursos del primer trimestre de 2022 corresponden a siete (7) OEE. - 100% de procesos registrados en el PUEP Paraguay Concursa monitoreados y acompañados para la expedición de la Certificación del Debido Proceso</t>
  </si>
  <si>
    <t xml:space="preserve">199 Expedientes para análisis técnico jurídico presentados por los OEE </t>
  </si>
  <si>
    <t>Fueron procesados y emitidos:   51  Dictamenes. 31 Providencias y 66 Informes.</t>
  </si>
  <si>
    <r>
      <rPr>
        <sz val="7"/>
        <color theme="1"/>
        <rFont val="Times New Roman"/>
        <family val="1"/>
      </rPr>
      <t xml:space="preserve"> </t>
    </r>
    <r>
      <rPr>
        <sz val="11"/>
        <color theme="1"/>
        <rFont val="Times New Roman"/>
        <family val="1"/>
      </rPr>
      <t>98% de procesos de selección por Concurso de OEE que se rigen por la Ley 1626/00 y no se encuentran con excepciones legalmente permitidas.</t>
    </r>
  </si>
  <si>
    <t xml:space="preserve">70% de los expedientes ingresados fueron procesados </t>
  </si>
  <si>
    <t>226 expedientes</t>
  </si>
  <si>
    <t xml:space="preserve">99% de los expedientes ingresados fueron procesados </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</si>
  <si>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2022 al 31 de marzo de 2022, procesándose un total de 7 (siete) expedientes analizados con providencias y dictámenes.
</t>
  </si>
  <si>
    <r>
      <t xml:space="preserve">Excepción al concurso de méritos 
Conforme al procedimiento establecido para la presentación de pedidos de excepción al concurso de méritos para la contratación temporal de personas para ocupar cargos tipificados como de confianza en los Organismos y Entidades del Estado en cumplimiento al Decreto de Poder Ejecutivo N° 6581, “POR EL CUAL SE REGLAMENTA LA LEY N° 6873 DEL 4 DE ENERO DE 2022, QUE APRUEBA EL PRESUPUESTO GENERAL DE LA NACIÓN PARA EL EJERCICIO FISCAL 2022”. </t>
    </r>
    <r>
      <rPr>
        <sz val="11"/>
        <rFont val="Times New Roman"/>
        <family val="1"/>
      </rPr>
      <t>a fin de su inclusión en el SINARH, se registran y se procesaron un total de 36 expediente referente a excepciones ingresados desde el 02 de enero al 31 de marzo de 2022.</t>
    </r>
    <r>
      <rPr>
        <sz val="11"/>
        <color rgb="FFFF0000"/>
        <rFont val="Times New Roman"/>
        <family val="1"/>
      </rPr>
      <t xml:space="preserve">
</t>
    </r>
  </si>
  <si>
    <t xml:space="preserve">37 Sumarios Sorteados </t>
  </si>
  <si>
    <t>De enero a marzo se realizaron un total de 13 Actas de sorteos para la designación de Juez Instructor de Sumarios Administrativos solicitados por los OEE.</t>
  </si>
  <si>
    <t xml:space="preserve">
823 Servidores públicos /familiares de servidores públicos  beneficiados con Aranceles Preferenciales.</t>
  </si>
  <si>
    <t xml:space="preserve">Se gestionaron la totalidad de solicitud de aranceles preferenciales en el marco de los convenios firmados entre la SFP con las Universidades Privadas del País 
https://www.sfp.gov.py/inapp/?p=2095
</t>
  </si>
  <si>
    <r>
      <rPr>
        <b/>
        <sz val="11"/>
        <rFont val="Calibri"/>
        <family val="2"/>
        <scheme val="minor"/>
      </rPr>
      <t>Resoluciones Aranceles:</t>
    </r>
    <r>
      <rPr>
        <sz val="11"/>
        <rFont val="Calibri"/>
        <family val="2"/>
        <scheme val="minor"/>
      </rPr>
      <t xml:space="preserve">
- Resolución 78/2022 (Febrero)
-  Resolución 111/2022 (Marzo) 
- Resolución 155/2022 (Marzo)
https://www.sfp.gov.py/inapp/?p=2095
https://www.sfp.gov.py/sfp/noticia/15645-sindicatos-del-sector-publico-participan-de-la-socializacion-del-reglamento-e-instrumentos-tecnicos-para-la-realizacion-de-concursos-en-el-ano-2022-
</t>
    </r>
  </si>
  <si>
    <t xml:space="preserve">Cursos de Nivelación 
Programas orientados a actualizar o desarrollar competencias laborales, relacionadas a los puestos que ocupan los participantes.
Cursos de Inducción y reinducción:
stos programas apuntan a fortalecer las competencias actitudinales de los servidores públicos, que se relacionan directamente con el “saber-ser” o “saber-actuar” frente a una situación determinada, de modo a lograr trabajar de manera eficaz, que sirva de crecimiento personal y organizacional, así como generar espacios de participación de las ciudadanas y ciudadanos interesados en conocer los procesos relacionados al ámbito público. 
</t>
  </si>
  <si>
    <t>El Instituto Nacional de la Administración Pública del Paraguay se encuentra en etapa de elaboración del POA  y ajustes del cronograma académico  para el periodo 2022.</t>
  </si>
  <si>
    <r>
      <t>324 Servidores  públicos participantes del ciclo de charlas sobre "</t>
    </r>
    <r>
      <rPr>
        <b/>
        <sz val="11"/>
        <color theme="1"/>
        <rFont val="Times New Roman"/>
        <family val="1"/>
      </rPr>
      <t xml:space="preserve">Reglamento e Instrumentos Técnicos a ser aplicados en los procesos de Concursos para el Ejercicio Fiscal 2022". </t>
    </r>
  </si>
  <si>
    <t>324 Servidores  públicos beneficiados.</t>
  </si>
  <si>
    <t xml:space="preserve">
Resoluciones Aranceles:
- Resolución 78/2022 (Febrero)
-  Resolución 111/2022 (Marzo) 
- Resolución 155/2022 (Marzo)
https://www.sfp.gov.py/inapp/?p=2095
</t>
  </si>
  <si>
    <t xml:space="preserve">11 EXPEDIENTES INGRESADOS </t>
  </si>
  <si>
    <t xml:space="preserve">  11 EN PROCESO DE REVISIÓN.</t>
  </si>
  <si>
    <t>3 EN PROCESO DE ANÁLISIS</t>
  </si>
  <si>
    <t>SE ESTÁN REALIZANDO LOS ANÁLISIS EN BASE A LA NUEVA NORMATIVA VIGENTE A PARTIR DEL 21/01/2022 RESOLUCIÓN N° 34/2022"POR LA CUAL SE ESTABLECE EL PROTOCOLO PARA LA TRAMITACIÓN DE SOLICITUDES DE HOMOLOGACIÓN DE REGLAMENTOS INTERNOS PRESENTADOS POR LOS ORGANISMOS Y ENTIDADES DEL ESTADO, GOBIERNOS DEPARTAMENTALES Y MUNICIPALES A LA SECRETARÍA DE LA FUNCIÓN PÚBLICA".</t>
  </si>
  <si>
    <t xml:space="preserve">49 EXPEDIENTES INGRESADOS </t>
  </si>
  <si>
    <t>7  EXPEDIENTES FINALIZADOS</t>
  </si>
  <si>
    <t>13 EXPEDIENTES EN PROCESO DE ANÁLISIS</t>
  </si>
  <si>
    <t>72 ASISTENCIAS PRESENCIALES/ 10 ASISTENCIAS VIRTUALES/6.118 ASISTENCIAS POR CORREOS ELECTRÓNICOS/610 ASISTENCIAS POR LLAMADAS TELEFÓNICAS/5.681 ASISTENCIAS MENSAJERÍA POR WHATSAPP/43 CONSULTAS TÉCNICAS DERIVADAS A OTRAS ÁREAS</t>
  </si>
  <si>
    <t>283 Organismos y Entidades del Estado  monitoreadas /17 GOBERNACIONES/263 MUNICIPALIDADES</t>
  </si>
  <si>
    <t>0,7% OEE informaron de la aplicación del protocolo</t>
  </si>
  <si>
    <t>LAS MEDIDAS SANITARIAS FUERON LEVANTADAS A PARTIR DEL 23/02/2022</t>
  </si>
  <si>
    <r>
      <t xml:space="preserve">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marzo 2022 se contabiliza más de </t>
    </r>
    <r>
      <rPr>
        <b/>
        <sz val="10"/>
        <color rgb="FF000000"/>
        <rFont val="Times New Roman"/>
        <family val="1"/>
      </rPr>
      <t>202 audiencias y reuniones</t>
    </r>
    <r>
      <rPr>
        <sz val="10"/>
        <color rgb="FF000000"/>
        <rFont val="Times New Roman"/>
        <family val="1"/>
      </rPr>
      <t xml:space="preserve"> de la Máxima Autoridad de la SFP acompañada del  plantel directivo como política de puertas abiertas dentro del marco de los protocolos establecidos por el MSPyBS sobre el Protocolo Sanitario.</t>
    </r>
  </si>
  <si>
    <t>Como alianzas estratégicas y cooperación interinstitucional fue firmado 1 (un) convenio, Resoluciones de Declaración de interés 3 (tres), entre la SFP y otra entidad para el fortalecimiento del servicio civil y la</t>
  </si>
  <si>
    <t>https://www.sfp.gov.py/sfp/seccion/129-convenios-firmados.html</t>
  </si>
  <si>
    <r>
      <t xml:space="preserve">Ejecucion Presupuestaria al 31 de marzo de 2022
</t>
    </r>
    <r>
      <rPr>
        <b/>
        <sz val="11"/>
        <color theme="1"/>
        <rFont val="Times New Roman"/>
        <family val="1"/>
      </rPr>
      <t>(en miles de guaraníes)</t>
    </r>
  </si>
  <si>
    <t>Total de denuncias ingresadas : 59</t>
  </si>
  <si>
    <t>10 (Presencial)</t>
  </si>
  <si>
    <t>5 (presencial)</t>
  </si>
  <si>
    <t>10 (presencial)</t>
  </si>
  <si>
    <t>Auditoría de Ejecución Presupuestaria- Rendición de Cuentas  Noviembre 2020</t>
  </si>
  <si>
    <t>\\fileserver2\Publico\DGCE\DAII\Informes Auditoria 2021</t>
  </si>
  <si>
    <t>Auditoría de Ejecución Presupuestaria- Rendición de Cuentas  Diciembre 2020</t>
  </si>
  <si>
    <t>Auditoría de Ejecución Presupuestaria- Rendición de Cuentas Enero 2021</t>
  </si>
  <si>
    <t>\\fileserver2\Publico\DGCE\DAII\Informes Auditoria 2022</t>
  </si>
  <si>
    <r>
      <rPr>
        <sz val="11"/>
        <color theme="1"/>
        <rFont val="Times New Roman"/>
        <family val="1"/>
      </rPr>
      <t xml:space="preserve"> Auditoría a los Estados Financieros Institucionales Ejercicio 2021.</t>
    </r>
  </si>
  <si>
    <t xml:space="preserve"> Dictamen de Auditoría a los Estados Financieros Ejercicio 2021.</t>
  </si>
  <si>
    <t>Evaluación Cumplimiento Art. 41 de la Ley 2051/03, de Contrataciones Públicas (Resolución AGPE 84/19), correspondiente al Segundo Semestre 2021</t>
  </si>
  <si>
    <t>l Informe de Avance Plan de Mejoramiento al Cuarto Trimestre 2021, remitido a la MAI y a la AGPE a través del sistema SIAGPE</t>
  </si>
  <si>
    <t xml:space="preserve">438 OEE  y ciudadanía </t>
  </si>
  <si>
    <t>Se realizaron un total de tres (3) procesos de monitoreo del grado de cumplimiento de la Ley 5189/2014 a 435 (correspondiente a diciembre y al resumen anual de asignaciones de 2021) y 438 (sobre enero de 2022) Organismos y Entidades del Estado (OEE), durante el primer trimestre.-</t>
  </si>
  <si>
    <t xml:space="preserve">425 OEE    </t>
  </si>
  <si>
    <r>
      <rPr>
        <sz val="7"/>
        <color rgb="FF000000"/>
        <rFont val="Times New Roman"/>
        <family val="1"/>
      </rPr>
      <t xml:space="preserve"> </t>
    </r>
    <r>
      <rPr>
        <sz val="9"/>
        <color theme="1"/>
        <rFont val="Times New Roman"/>
        <family val="1"/>
      </rPr>
      <t>22 instituciones que cumplen con el 5% de PCD en sus nóminas.                      - 11  instituciones que cuentan con planes vigentes de inclusión aprobados por la SFP</t>
    </r>
  </si>
  <si>
    <t>https://www.sfp.gov.py/sfp/seccion/67-situacion-pcd.html</t>
  </si>
  <si>
    <t>1.264 usuarios habilitados en el SICCA -(operadores OEE)</t>
  </si>
  <si>
    <t xml:space="preserve"> 133.387  usuarios registrados en el Portal Único del Empleo Público (PUEP) Paraguay Concursa, 60.690 Masculinos y 72.697 Femenino. </t>
  </si>
  <si>
    <t xml:space="preserve">Utilización de al menos un módulo del SICCA por parte de las 410 Organismos y Entidades del Estado (OEE) </t>
  </si>
  <si>
    <t>283 Organismos y Entidades del Estado  monitoreadas / 17 Gobernaciones/264 Municipalidades</t>
  </si>
  <si>
    <t xml:space="preserve">16 OEE remitieron resultado de la evaluación del desempeño aplicada </t>
  </si>
  <si>
    <t xml:space="preserve">2,83% de los OEE remitieron sus evaluaciones del desempeño aplicadas al plantel de funcionarios públicos. </t>
  </si>
  <si>
    <t>21 OEE informaron de la aplicación del protocolo</t>
  </si>
  <si>
    <t>https://www.contrataciones.gov.py/licitaciones/adjudicacion/405586-seguro-vehiculo-institucional-1/resumen-adjudicacion.html</t>
  </si>
  <si>
    <t>…………………………………………….</t>
  </si>
  <si>
    <t>https://www.contrataciones.gov.py/licitaciones/planificacion/409144-seguro-medico-funcionarios-permanentes-contratados-comisionados-sfp-1.html</t>
  </si>
  <si>
    <t>Periodo: 1 de enero al 31 de marzo de 2022</t>
  </si>
  <si>
    <t>VIÁTICOS Y MOVILIDAD</t>
  </si>
  <si>
    <t>MANTENIMIENTO Y REPARACIONES MENORES DE
INSTALACIONES</t>
  </si>
  <si>
    <t>Primas y Gastos de Seguros</t>
  </si>
  <si>
    <t>Servicios de Comunicaciones</t>
  </si>
  <si>
    <t>OTROS SERVICIOS EN GENERAL</t>
  </si>
  <si>
    <t>SERVICIOS DE VIGILANCIA</t>
  </si>
  <si>
    <t>PRODUCTOS DE PAPEL, CARTÓN E IMPRESOS</t>
  </si>
  <si>
    <t>PRODUCTOS DE PAPEL Y CARTON</t>
  </si>
  <si>
    <t>BIENES DE CONSUMO DE OFICINAS E INSUMOS</t>
  </si>
  <si>
    <t>ÚTILES Y MATERIALES ELÉCTRICOS</t>
  </si>
  <si>
    <t>PRODUCTOS E INSTRUM. QUÍMICOS Y
MEDICINALES</t>
  </si>
  <si>
    <t>COMPUESTOS QUÍMICOS</t>
  </si>
  <si>
    <t>OTROS BIENES DE CONSUMO</t>
  </si>
  <si>
    <t>BIENES DE CONSUMO VARIOS</t>
  </si>
  <si>
    <t>IMPUESTOS DIRECTOS</t>
  </si>
  <si>
    <t>https://www.sfp.gov.py/sfp/articulo/15687-informe-del-cumplimiento-de-la-ley-518914-que-corresponde-al-mes-de-febrero-de-2022.html</t>
  </si>
  <si>
    <t>https://www.sfp.gov.py/sfp/articulo/15726-informe-del-cumplimiento-de-la-ley-518914-que-corresponde-al-mes-de-abril-de-2022.html</t>
  </si>
  <si>
    <t>https://www.sfp.gov.py/sfp/articulo/15651-informe-del-cumplimiento-de-la-ley-5189-que-corresponde-al-mes-de-enero-de-2022.html</t>
  </si>
  <si>
    <t>https://www.sfp.gov.py/sfp/articulo/15711-informe-del-cumplimiento-de-la-ley-518914-que-corresponde-al-mes-de-marzo-de-2022.html</t>
  </si>
  <si>
    <t xml:space="preserve">NO APLICA  </t>
  </si>
  <si>
    <t>Se realizaron un total de tres (3) procesos de monitoreo del grado de cumplimiento de la Ley 5189/2014 a 438 (correspondiente a febrero, marzo y abril de 2022) Organismos y Entidades del Estado (OEE), durante el segundo trimestre.-</t>
  </si>
  <si>
    <t xml:space="preserve">Mas de 24 millones de visitas recibidas en el Portal a hoy dia.
*Desde su lanzamiento hasta la fecha.
</t>
  </si>
  <si>
    <t>Informe de Avance Plan de Mejoramiento al Primer Trimestre 2022, remitido a la MAI y a la AGPE a través del sistema SIAGPE</t>
  </si>
  <si>
    <t>4 (Presencial)</t>
  </si>
  <si>
    <t>https://www.sfp.gov.py/sfp/articulo/15745-informe-del-cumplimiento-de-la-ley-518914-que-corresponde-al-mes-de-mayo-de-2022.html</t>
  </si>
  <si>
    <t>https://www.sfp.gov.py/sfp/articulo/15772-informe-del-cumplimiento-de-la-ley-518914-que-corresponde-a-junio-de-2022.html</t>
  </si>
  <si>
    <t>https://www.sfp.gov.py/sfp/articulo/15794-informe-del-cumplimiento-de-la-ley-518914-que-corresponde-a-julio-de-2022.html</t>
  </si>
  <si>
    <t>https://transparencia.senac.gov.py/portal</t>
  </si>
  <si>
    <t>https://www.sfp.gov.py/sfp/pagina/144-informacion-minima-52822014.html</t>
  </si>
  <si>
    <t>https://informacionpublica.paraguay.gov.py/portal/#!/buscar_informacion#busqueda</t>
  </si>
  <si>
    <t>1. Cantidad de reuniones gestionadas y ejecutadas con cooperantes       2. Porcentaje de cumplimiento de avances sobre Proyectos y Programas ejecutados por Organismos Internacionales y otras fuentes                                 3. Cantidad de actividades desarrolladas</t>
  </si>
  <si>
    <t>Auditoría de Gestión - Cursos INAPP Julio 2021 a Junio 2022</t>
  </si>
  <si>
    <t>DATA SYSTEMS SAECA</t>
  </si>
  <si>
    <t>https://www.contrataciones.gov.py/licitaciones/adjudicacion/414239-alquiler-fotocopiadoras-sfp-plurianual-ad-referendum-1/resumen-adjudicacion.html</t>
  </si>
  <si>
    <t>https://www.contrataciones.gov.py/licitaciones/adjudicacion/416695-seguros-varios-sfp-1/resumen-adjudicacion.html</t>
  </si>
  <si>
    <t>MANTENIMIENTO Y REPARACIONES MENORES DE MAQUINARIAS, EQUIPOS</t>
  </si>
  <si>
    <t>IMPRENTA, PUBLICACIONES Y REPRODUCCIONES</t>
  </si>
  <si>
    <t>6 (Presencial)</t>
  </si>
  <si>
    <t>7 (Presencial)</t>
  </si>
  <si>
    <r>
      <t>Informe sobre el Grado de cumplimiento de la Ley 5189/2014 por parte de los OEE, 
- % de instituciones que cumplen 100 % con la Ley 5.189/2014</t>
    </r>
    <r>
      <rPr>
        <b/>
        <sz val="11"/>
        <color theme="1"/>
        <rFont val="Times New Roman"/>
        <family val="1"/>
      </rPr>
      <t>*</t>
    </r>
    <r>
      <rPr>
        <sz val="9"/>
        <color theme="1"/>
        <rFont val="Times New Roman"/>
        <family val="1"/>
      </rPr>
      <t xml:space="preserve">, respecto al total de 438 instituciones, expone:
- Enero/2022: 32%
- Febrero/2022: 29,2%
- Marzo/2022:  27,9%
- Abril/2022: 26,7%
- Mayo/2022: 23,3%
- Junio/2022: 27,2%
- Julio/2022: 27,9%
- Agosto/2022: 28,3%
- Setiembre/2022: 29,2%
- Octubre/2022: 27,2%
- Grado de cumplimiento de la Ley 5189/2014 por parte de la SFP, en los meses de enero, febrero, marzo, abril, mayo, junio, julio, agosto, setiembre y octunre del 2022  fue del: 100 %.  
</t>
    </r>
    <r>
      <rPr>
        <b/>
        <sz val="11"/>
        <color theme="1"/>
        <rFont val="Times New Roman"/>
        <family val="1"/>
      </rPr>
      <t xml:space="preserve">* </t>
    </r>
    <r>
      <rPr>
        <sz val="11"/>
        <color theme="1"/>
        <rFont val="Times New Roman"/>
        <family val="1"/>
      </rPr>
      <t>Corresponde señalar que el proceso de verificación se desarrolla, conforme lo establece el artículo 6° de la Ley 5189, a partir del decimoquinto día hábil, del mes inmediatamente posterior. A la fecha del presente informe, 3 de enero de 2023, se encuentra en proceso de monitoreo de la Ley 5189 correspondiente al mes de noviembre del 2022.</t>
    </r>
  </si>
  <si>
    <t>en Proceso</t>
  </si>
  <si>
    <t>https://www.sfp.gov.py/sfp/articulo/15821-informe-del-cumplimiento-de-la-ley-518914-que-corresponde-a-agosto-de-2022.html</t>
  </si>
  <si>
    <t>https://www.sfp.gov.py/sfp/articulo/15841-informe-del-cumplimiento-de-la-ley-518914-que-corresponde-a-septiembre-de-2022.html</t>
  </si>
  <si>
    <t>https://www.sfp.gov.py/sfp/articulo/15877-informe-del-cumplimiento-de-la-ley-518914-que-corresponde-a-octubre-de-2022.html</t>
  </si>
  <si>
    <t>No reportan altas y bajas a la SFP, conforme al artículo 107 del Anexo A del Decreto 6581/22</t>
  </si>
  <si>
    <t>Inclusión de Personas con Discapacidad (PcD) en los Organismos y Entidades del Estado (OEE)
Según Ley 2479 y su modificatoria Ley 3585
Noviembre de 2022                                                                    
(con base en el último reporte presentado por los OEE, en relación a octubre/2022)</t>
  </si>
  <si>
    <r>
      <rPr>
        <b/>
        <sz val="8"/>
        <color theme="1"/>
        <rFont val="Calibri"/>
        <family val="2"/>
        <scheme val="minor"/>
      </rPr>
      <t xml:space="preserve">* Consideraciones particulares 
- </t>
    </r>
    <r>
      <rPr>
        <sz val="8"/>
        <color theme="1"/>
        <rFont val="Calibri"/>
        <family val="2"/>
        <scheme val="minor"/>
      </rPr>
      <t xml:space="preserve">Son contabilizadas en el Resumen,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-En el ejercicio 2022 se incluyen a dos Municipios recientemente creados, con autoridades electas a finales del mes de marzo, y una Universidad Nacional, que hasta el mes de noviembre/2022 no se registran datos sobre transferencias desde el Tesoro General (MH), y en el informe se registran como "Nuevos OEE, aún sin verificación".  
</t>
    </r>
  </si>
  <si>
    <r>
      <t xml:space="preserve">Periodo del informe: </t>
    </r>
    <r>
      <rPr>
        <b/>
        <sz val="12"/>
        <rFont val="Calibri"/>
        <family val="2"/>
        <scheme val="minor"/>
      </rPr>
      <t>Enero a Diciembre de 2022</t>
    </r>
  </si>
  <si>
    <t>1.272 usuarios habilitados en el SICCA -(operadores OEE)</t>
  </si>
  <si>
    <t xml:space="preserve">Utilización de al menos un módulo del SICCA por parte de las 423 Organismos y Entidades del Estado (OEE) </t>
  </si>
  <si>
    <t xml:space="preserve">138.260  usuarios registrados en el Portal Único del Empleo Público (PUEP) Paraguay Concursa, 62.885 Masculinos y 75.375 Femenino. </t>
  </si>
  <si>
    <r>
      <t xml:space="preserve">
</t>
    </r>
    <r>
      <rPr>
        <b/>
        <sz val="12"/>
        <color theme="1"/>
        <rFont val="Times New Roman"/>
        <family val="1"/>
      </rPr>
      <t xml:space="preserve">1184 </t>
    </r>
    <r>
      <rPr>
        <sz val="12"/>
        <color theme="1"/>
        <rFont val="Times New Roman"/>
        <family val="1"/>
      </rPr>
      <t>Servidores públicos /familiares de servidores públicos  beneficiados con Aranceles Preferenciales.</t>
    </r>
  </si>
  <si>
    <r>
      <rPr>
        <b/>
        <sz val="11"/>
        <rFont val="Calibri"/>
        <family val="2"/>
        <scheme val="minor"/>
      </rPr>
      <t>Resoluciones Aranceles:</t>
    </r>
    <r>
      <rPr>
        <sz val="11"/>
        <rFont val="Calibri"/>
        <family val="2"/>
        <scheme val="minor"/>
      </rPr>
      <t xml:space="preserve">
• Resolución 78/2022 (Febrero)
• Resolución 111/2022 (Marzo) 
• Resolución 155/2022 (Marzo)
• Resolución SFP Nº 211/2022 (Mayo)
• Resolución SFP Nº 264/2022 (Junio)
• Resolución SFP Nº 344/2022 (Julio)
• Resolución SFP Nº 432/2022 (Agosto)
• Resolución SFP Nº 467/2022 (Setiembre)
• Resolución SFP Nº 572/2022 (Octubre)
• Resolución SFP Nº 614/2022 (Noviembre)
• Resolución SFP Nº 674/2022 (Diciembre)
https://www.sfp.gov.py/inapp/?p=2214
https://www.sfp.gov.py/inapp/?p=2229
</t>
    </r>
  </si>
  <si>
    <r>
      <t xml:space="preserve">
</t>
    </r>
    <r>
      <rPr>
        <b/>
        <sz val="11"/>
        <color theme="1"/>
        <rFont val="Times New Roman"/>
        <family val="1"/>
      </rPr>
      <t>1184</t>
    </r>
    <r>
      <rPr>
        <sz val="11"/>
        <color theme="1"/>
        <rFont val="Times New Roman"/>
        <family val="1"/>
      </rPr>
      <t xml:space="preserve"> Servidores públicos /familiares de servidores públicos  beneficiados con Aranceles Preferenciales.</t>
    </r>
  </si>
  <si>
    <t xml:space="preserve">Se gestionaron la totalidad de solicitud de aranceles preferenciales en el marco de los convenios firmados entre la SFP con las Universidades Privadas del País 
https://www.sfp.gov.py/inapp/?p=2095
https://www.sfp.gov.py/inapp/
</t>
  </si>
  <si>
    <r>
      <rPr>
        <b/>
        <sz val="11"/>
        <color theme="1"/>
        <rFont val="Times New Roman"/>
        <family val="1"/>
      </rPr>
      <t xml:space="preserve">324 </t>
    </r>
    <r>
      <rPr>
        <sz val="11"/>
        <color theme="1"/>
        <rFont val="Times New Roman"/>
        <family val="1"/>
      </rPr>
      <t>Servidores  públicos participantes del ciclo de charlas sobre "</t>
    </r>
    <r>
      <rPr>
        <b/>
        <sz val="11"/>
        <color theme="1"/>
        <rFont val="Times New Roman"/>
        <family val="1"/>
      </rPr>
      <t xml:space="preserve">Reglamento e Instrumentos Técnicos a ser aplicados en los procesos de Concursos para el Ejercicio Fiscal 2022". 
7175 </t>
    </r>
    <r>
      <rPr>
        <sz val="11"/>
        <color theme="1"/>
        <rFont val="Times New Roman"/>
        <family val="1"/>
      </rPr>
      <t xml:space="preserve">servidores públicos y ciudadania  participantes en el curso </t>
    </r>
    <r>
      <rPr>
        <b/>
        <sz val="11"/>
        <color theme="1"/>
        <rFont val="Times New Roman"/>
        <family val="1"/>
      </rPr>
      <t xml:space="preserve">"LEY N° 6715/2021 DE PROCEDIMIENTOS ADMINISTRATIVOS". APLICACIÓN Y ALCANCE"
210 </t>
    </r>
    <r>
      <rPr>
        <sz val="11"/>
        <color theme="1"/>
        <rFont val="Times New Roman"/>
        <family val="1"/>
      </rPr>
      <t xml:space="preserve"> Miembros de los Sindicatos y Comisiones Directivas de Instituciones del sector público participantes  en el ciclo de charlas sobre</t>
    </r>
    <r>
      <rPr>
        <b/>
        <sz val="11"/>
        <color theme="1"/>
        <rFont val="Times New Roman"/>
        <family val="1"/>
      </rPr>
      <t xml:space="preserve"> Jornada de socialización  Propuesta de “Clasificación de Cargos y Escalafón para la Carrera Administrativa”.
63</t>
    </r>
    <r>
      <rPr>
        <sz val="11"/>
        <color theme="1"/>
        <rFont val="Times New Roman"/>
        <family val="1"/>
      </rPr>
      <t xml:space="preserve"> servidores públicos participantes en la jornada de socialización Propuesta de</t>
    </r>
    <r>
      <rPr>
        <b/>
        <sz val="11"/>
        <color theme="1"/>
        <rFont val="Times New Roman"/>
        <family val="1"/>
      </rPr>
      <t xml:space="preserve"> “Clasificación de Cargos y Escalafón para la Carrera Administrativa”.
63</t>
    </r>
    <r>
      <rPr>
        <sz val="11"/>
        <color theme="1"/>
        <rFont val="Times New Roman"/>
        <family val="1"/>
      </rPr>
      <t xml:space="preserve"> Miemboros de los Sindicatos participaron en la jornada de socialización sobre</t>
    </r>
    <r>
      <rPr>
        <b/>
        <sz val="11"/>
        <color theme="1"/>
        <rFont val="Times New Roman"/>
        <family val="1"/>
      </rPr>
      <t xml:space="preserve">
“Proyecto de Ley de la Función Pública y la Carrera del Servicio Civil” presentado por el Poder Ejecutivo. (Sindicatos).
46 </t>
    </r>
    <r>
      <rPr>
        <sz val="11"/>
        <color theme="1"/>
        <rFont val="Times New Roman"/>
        <family val="1"/>
      </rPr>
      <t>funcionarios de la SFP participaron de la jornada de socialización sobre</t>
    </r>
    <r>
      <rPr>
        <b/>
        <sz val="11"/>
        <color theme="1"/>
        <rFont val="Times New Roman"/>
        <family val="1"/>
      </rPr>
      <t xml:space="preserve">
“Proyecto de Ley de la Función Pública y la Carrera del Servicio Civil” presentado por el Poder Ejecutivo. (SFP)
3549 </t>
    </r>
    <r>
      <rPr>
        <sz val="11"/>
        <color theme="1"/>
        <rFont val="Times New Roman"/>
        <family val="1"/>
      </rPr>
      <t>Servidores públicos y ciudadania  participantes del</t>
    </r>
    <r>
      <rPr>
        <b/>
        <sz val="11"/>
        <color theme="1"/>
        <rFont val="Times New Roman"/>
        <family val="1"/>
      </rPr>
      <t xml:space="preserve"> Webinario “Protocolo de actuación ante caso de violencia laboral, en el Sector Público”
20.681 </t>
    </r>
    <r>
      <rPr>
        <sz val="11"/>
        <color theme="1"/>
        <rFont val="Times New Roman"/>
        <family val="1"/>
      </rPr>
      <t xml:space="preserve">Servidores públicos, ciudadania y extranjeros  participantes en en los cursos de: </t>
    </r>
    <r>
      <rPr>
        <b/>
        <sz val="11"/>
        <color theme="1"/>
        <rFont val="Times New Roman"/>
        <family val="1"/>
      </rPr>
      <t>"Guaraní Comunicativo en la Función Pública Nvel II", "Técnicas de Negociación y Mediación de Conflictos Nivel II", "Enfoque de Género en políticas y prácticas de gestión de personas en el Servicio Civil dl Paraguay"</t>
    </r>
    <r>
      <rPr>
        <sz val="11"/>
        <color theme="1"/>
        <rFont val="Times New Roman"/>
        <family val="1"/>
      </rPr>
      <t xml:space="preserve"> y el curso taller en </t>
    </r>
    <r>
      <rPr>
        <b/>
        <sz val="11"/>
        <color theme="1"/>
        <rFont val="Times New Roman"/>
        <family val="1"/>
      </rPr>
      <t xml:space="preserve">"Gestión y desarrollo de las peronas en la Función Pública".
</t>
    </r>
  </si>
  <si>
    <r>
      <rPr>
        <b/>
        <sz val="11"/>
        <color theme="1"/>
        <rFont val="Times New Roman"/>
        <family val="1"/>
      </rPr>
      <t xml:space="preserve">32.195 </t>
    </r>
    <r>
      <rPr>
        <sz val="11"/>
        <color theme="1"/>
        <rFont val="Times New Roman"/>
        <family val="1"/>
      </rPr>
      <t>Servidores  públicos, ciudadanía y extranjeros  beneficiados.</t>
    </r>
  </si>
  <si>
    <t xml:space="preserve">
https://www.sfp.gov.py/sfp/noticia/15645-sindicatos-del-sector-publico-participan-de-la-socializacion-del-reglamento-e-instrumentos-tecnicos-para-la-realizacion-de-concursos-en-el-ano-2022-
https://www.sfp.gov.py/sfp/articulo/15720-apertura-del-curso-de-la-ley-n-67152021-de-procedimientos-administrativos-aplicacion-y-alcance.html
https://www.sfp.gov.py/sfp/articulo/15767-la-sfp-compartio-propuesta-de-clasificacion-de-cargos-y-escalafon-para-la-carrera-administrativa.html
https://m.facebook.com/story.php?story_fbid=pfbid0LLzK5B9bsgDsiu6QLzgGCRCMmH5SSmuxyj7ogdYZMSiC3D1GAbBeVD1tZfjbKJmtl&amp;id=100066508165733&amp;mibextid=Nif5oz
https://www.sfp.gov.py/sfp/articulo/15858-webinario-protocolo-de-actuacion-ante-casos-de-violencia-laboral-en-el-sector-publico-en-conmemoracion-del-25n.html
https://www.sfp.gov.py/sfp/noticia/15790-unas-20000-personas-se-benefician-con-los-cursos-de-la-sfpinapp.html#.Y0A3SXZBzIU</t>
  </si>
  <si>
    <t>Diciembre</t>
  </si>
  <si>
    <t>*mes no monitoreado / fecha límite de actualización 23/01/2023</t>
  </si>
  <si>
    <r>
      <rPr>
        <b/>
        <sz val="11"/>
        <rFont val="Times New Roman"/>
        <family val="1"/>
      </rPr>
      <t>72</t>
    </r>
    <r>
      <rPr>
        <sz val="11"/>
        <rFont val="Times New Roman"/>
        <family val="1"/>
      </rPr>
      <t xml:space="preserve"> </t>
    </r>
    <r>
      <rPr>
        <b/>
        <sz val="11"/>
        <rFont val="Times New Roman"/>
        <family val="1"/>
      </rPr>
      <t>ASISTENCIAS PRESENCIALES</t>
    </r>
    <r>
      <rPr>
        <sz val="11"/>
        <rFont val="Times New Roman"/>
        <family val="1"/>
      </rPr>
      <t xml:space="preserve">/   </t>
    </r>
    <r>
      <rPr>
        <b/>
        <sz val="11"/>
        <rFont val="Times New Roman"/>
        <family val="1"/>
      </rPr>
      <t>10 ASISTENCIAS VIRTUALES</t>
    </r>
    <r>
      <rPr>
        <sz val="11"/>
        <rFont val="Times New Roman"/>
        <family val="1"/>
      </rPr>
      <t xml:space="preserve">/ </t>
    </r>
    <r>
      <rPr>
        <b/>
        <sz val="11"/>
        <rFont val="Times New Roman"/>
        <family val="1"/>
      </rPr>
      <t xml:space="preserve"> 6.118 ASISTENCIAS POR CORREOS ELECTRÓNICOS</t>
    </r>
    <r>
      <rPr>
        <sz val="11"/>
        <rFont val="Times New Roman"/>
        <family val="1"/>
      </rPr>
      <t xml:space="preserve">/  </t>
    </r>
    <r>
      <rPr>
        <b/>
        <sz val="11"/>
        <rFont val="Times New Roman"/>
        <family val="1"/>
      </rPr>
      <t>610 ASISTENCIAS POR LLAMADAS TELEFÓNICAS</t>
    </r>
    <r>
      <rPr>
        <sz val="11"/>
        <rFont val="Times New Roman"/>
        <family val="1"/>
      </rPr>
      <t xml:space="preserve">/ </t>
    </r>
    <r>
      <rPr>
        <b/>
        <sz val="11"/>
        <rFont val="Times New Roman"/>
        <family val="1"/>
      </rPr>
      <t xml:space="preserve">5.681 ASISTENCIAS MENSAJERÍA POR WHATSAPP/   43 CONSULTAS TÉCNICAS </t>
    </r>
    <r>
      <rPr>
        <sz val="11"/>
        <rFont val="Times New Roman"/>
        <family val="1"/>
      </rPr>
      <t>DERIVADAS A OTRAS ÁREAS</t>
    </r>
  </si>
  <si>
    <t xml:space="preserve">Desde el año 2015, el en Portal Único de Empleo Público (PUEP) Paraguay Concursa, se encuentran registrados todos los procesos de selección llevados a cabo por los OEE que se rigen por la Ley 1626/00. En lo que compete al ejericio fiscal 2022, se ejecutaron un total de cuatrocientos setenta y un (471) concursos, iniciados entre el 02 de enero de 2022 y el 30 de diciembre de 2022. 
Los concursos corresponden a setenta y seis (76) OEE. - 100% de procesos registrados en el PUEP Paraguay Concursa monitoreados y acompañados para la expedición de la Certificación del Debido Proceso
</t>
  </si>
  <si>
    <t>Control Normativo en la gestión pública</t>
  </si>
  <si>
    <t>100 % de solicitudes de asignación de jueces tramitados</t>
  </si>
  <si>
    <t>240 Sumarios Sorteados</t>
  </si>
  <si>
    <t xml:space="preserve">100% de procesos tramitados          49 Actas de sorteos para la designación de Juez Instructor de Sumarios Administrativos solicitados por los OEE </t>
  </si>
  <si>
    <t>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t>
  </si>
  <si>
    <r>
      <t xml:space="preserve">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diciembre de 2022 se contabiliza de aproximadamnete 474  (cuatrocientos setenta y cuatro) </t>
    </r>
    <r>
      <rPr>
        <b/>
        <sz val="10"/>
        <color theme="1"/>
        <rFont val="Times New Roman"/>
        <family val="1"/>
      </rPr>
      <t>audiencias y reuniones</t>
    </r>
    <r>
      <rPr>
        <sz val="10"/>
        <color theme="1"/>
        <rFont val="Times New Roman"/>
        <family val="1"/>
      </rPr>
      <t xml:space="preserve"> de la Máxima Autoridad de la SFP acompañada del  plantel directivo.</t>
    </r>
  </si>
  <si>
    <t>PROTECCIÓN MÉDICA S.A.</t>
  </si>
  <si>
    <t>https://www.contrataciones.gov.py/licitaciones/adjudicacion/409144-seguro-medico-funcionarios-permanentes-contratados-comisionados-sfp-1/resumen-adjudicacion.html</t>
  </si>
  <si>
    <t>579-543</t>
  </si>
  <si>
    <t>DATA SYSTEMS SAECA COMTEL S.A. SDA PARAGUAY S.A.</t>
  </si>
  <si>
    <t>https://www.contrataciones.gov.py/licitaciones/adjudicacion/419565-adquisicion-licencias-equipos-informaticos-sfp-ad-referendum-1/resumen-adjudicacion.html#proveedores</t>
  </si>
  <si>
    <t>DIGITALIZA S.A.</t>
  </si>
  <si>
    <t>https://www.contrataciones.gov.py/licitaciones/adjudicacion/421590-adquisicion-renovacion-licencias-antivirus-sfp-ad-referendum-1/resumen-adjudicacion.html#proveedores</t>
  </si>
  <si>
    <t>242-246</t>
  </si>
  <si>
    <t>OSVALDO NOEL BENITEZ ACOSTA</t>
  </si>
  <si>
    <t>https://www.contrataciones.gov.py/licitaciones/adjudicacion/420300-servicio-mantenimiento-reparacion-aire-acondicionado-sedes-sfp-plurianual-ad-referen-1/resumen-adjudicacion.html#proveedores</t>
  </si>
  <si>
    <t>VIT SA</t>
  </si>
  <si>
    <t>https://www.contrataciones.gov.py/licitaciones/adjudicacion/421592-adquisicion-certificado-firma-digital-ad-referendum-1/resumen-adjudicacion.html#proveedores</t>
  </si>
  <si>
    <t>538-541</t>
  </si>
  <si>
    <t>EMPORIO FERRETERÍA SRL DESDE EL POLO SA</t>
  </si>
  <si>
    <t>https://www.contrataciones.gov.py/licitaciones/adjudicacion/421796-adquisicion-camaras-seguridad-herramientas-general-1/resumen-adjudicacion.html</t>
  </si>
  <si>
    <t>Periodo: 1 de enero al 31 de diciembre de 2022</t>
  </si>
  <si>
    <t>BONIFICACIONES</t>
  </si>
  <si>
    <t>ELEMENTOS DE LIMPIEZA</t>
  </si>
  <si>
    <t>ÚTILES DE ESCRITORIO, OFICINA Y ENSERES</t>
  </si>
  <si>
    <t>HERRAMIENTAS MENORES</t>
  </si>
  <si>
    <t>PRODUCTOS E INSUMOS NO METÁLICOS</t>
  </si>
  <si>
    <t>ADQUISICIONES DE MAQUINARIAS, EQUIPOS Y HERRAMIENTAS EN GENERAL</t>
  </si>
  <si>
    <t>HERRAMIENTAS, APARATOS E INSTRUMENTOS EN GENERAL</t>
  </si>
  <si>
    <t>ADQUISICIONES DE EQUIPOS DE OFICINA Y COMPUTACION</t>
  </si>
  <si>
    <t>ADQUISICIONES DE MUEBLES Y ENSERES</t>
  </si>
  <si>
    <t>ADQUISICIONES DE EQUIPOS DE COMPUTACIÓN</t>
  </si>
  <si>
    <t>ADQUISICIÓN DE ACTIVOS INTANGIBLES</t>
  </si>
  <si>
    <t>ACTIVOS INTANGIBLES</t>
  </si>
  <si>
    <t>TRANSFERENCIAS CORRIENTES AL SECTOR EXTERNO</t>
  </si>
  <si>
    <t>14/2021</t>
  </si>
  <si>
    <t>15/2021</t>
  </si>
  <si>
    <t>SN</t>
  </si>
  <si>
    <t>Auditoría de Ejecución Presupuestaria- Rendición de Cuentas  Febrero 2021</t>
  </si>
  <si>
    <t>Auditoría de Ejecución Presupuestaria- Rendición de Cuentas  Marzo 2021</t>
  </si>
  <si>
    <t>Auditoría de Ejecución Presupuestaria- Rendición de Cuentas       Abril 2021</t>
  </si>
  <si>
    <t>Auditoría de Ejecución Presupuestaria- Rendición de Cuentas       Mayo 2021</t>
  </si>
  <si>
    <t>Auditoría de Ejecución Presupuestaria- Rendición de Cuentas       Junio 2021</t>
  </si>
  <si>
    <t>Auditoría de Ejecución Presupuestaria- Rendición de Cuentas  Julio 2021</t>
  </si>
  <si>
    <t>Auditoría de Ejecución Presupuestaria- Rendición de Cuentas  Agosto 2021</t>
  </si>
  <si>
    <t>Auditoría de Ejecución Presupuestaria- Rendición de Cuentas  Setiembre 2021</t>
  </si>
  <si>
    <t>Auditoría de Ejecución Presupuestaria- Rendición de Cuentas  Octubre 2021</t>
  </si>
  <si>
    <t xml:space="preserve"> Auditoría de Gestión. Utilización de Combustible - Procedimiento. Febrero a Mayo 2022</t>
  </si>
  <si>
    <t>Informe Borrador elevado a la MAI y remitido a la AGPE a través del sistema SIAGPE, pendiente de descargo por el área auditada.</t>
  </si>
  <si>
    <t>Registro de Asistencia, Permisos otorgados a los servidores públicos de la SFP</t>
  </si>
  <si>
    <t>Auditoría de Gestión. Proceso de Adquisiciones. Ejercicio Fiscal 2022</t>
  </si>
  <si>
    <t xml:space="preserve"> Evaluación de Auditoría del Grado de Implementación del MECIP 2021</t>
  </si>
  <si>
    <t>Informe de Evaluación elevado a la MAI y remitido a la AGPE a través del sistema SIAGPE</t>
  </si>
  <si>
    <t>Informe de Avance Plan de Mejoramiento al Cuarto Trimestre 2021, remitido a la MAI y a la AGPE a través del sistema SIAGPE</t>
  </si>
  <si>
    <t>Informe de Avance Plan de Mejoramiento al Segundo Trimestre 2022, remitido a la MAI y a la AGPE a través del sistema SIAGPE</t>
  </si>
  <si>
    <t>Informe de Avance Plan de Mejoramiento al Tercer Trimestre 2022, remitido a la MAI y a la AGPE a través del sistema SIAGPE</t>
  </si>
  <si>
    <t>5 (Presencial)</t>
  </si>
  <si>
    <t>6  (Presencial)</t>
  </si>
  <si>
    <t>OCTUBRE</t>
  </si>
  <si>
    <t>9 (Presencial)</t>
  </si>
  <si>
    <t>NOVIEMBRE</t>
  </si>
  <si>
    <t>DICIEMBRE</t>
  </si>
  <si>
    <t>3 (Presencial)</t>
  </si>
  <si>
    <t>Total de denuncias ingresadas : 138</t>
  </si>
  <si>
    <t xml:space="preserve">737 Expedientes para análisis técnico jurídico presentados por los OEE </t>
  </si>
  <si>
    <t>Fueron procesados y emitidos:  256  Dictamenes, 146 Providencias y  297 Informes. 38 Expediente, con proyectos y enprocesos de analisis  y elaboracion.</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</si>
  <si>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de enero de 2022 a  diciembre de 2022, procesándose un total de 54 (cincuenta y cuatro) expedientes analizados con providencias y dictámenes.
</t>
  </si>
  <si>
    <t xml:space="preserve">80% de los expedientes ingresados fueron procesados </t>
  </si>
  <si>
    <t>450 expedientes</t>
  </si>
  <si>
    <r>
      <t xml:space="preserve">Excepción al concurso de méritos 
Conforme al procedimiento establecido para la presentación de pedidos de excepción al concurso de méritos para la contratación temporal de personas para ocupar cargos tipificados como de confianza en los Organismos y Entidades del Estado en cumplimiento al Decreto de Poder Ejecutivo N° 6581, “POR EL CUAL SE REGLAMENTA LA LEY N° 6873 DEL 4 DE ENERO DE 2022, QUE APRUEBA EL PRESUPUESTO GENERAL DE LA NACIÓN PARA EL EJERCICIO FISCAL 2022”. </t>
    </r>
    <r>
      <rPr>
        <sz val="11"/>
        <rFont val="Times New Roman"/>
        <family val="1"/>
      </rPr>
      <t xml:space="preserve">a fin de su inclusión en el SINARH, se registran y se procesaron un total de 36 expediente referente a excepciones ingresados desde  </t>
    </r>
    <r>
      <rPr>
        <b/>
        <sz val="11"/>
        <rFont val="Times New Roman"/>
        <family val="1"/>
      </rPr>
      <t>1 de enero  al 30 de diciembre de 2022.</t>
    </r>
    <r>
      <rPr>
        <sz val="11"/>
        <color rgb="FFFF0000"/>
        <rFont val="Times New Roman"/>
        <family val="1"/>
      </rPr>
      <t xml:space="preserve">
</t>
    </r>
  </si>
  <si>
    <r>
      <rPr>
        <sz val="7"/>
        <color theme="1"/>
        <rFont val="Times New Roman"/>
        <family val="1"/>
      </rPr>
      <t xml:space="preserve"> -  </t>
    </r>
    <r>
      <rPr>
        <sz val="9"/>
        <color theme="1"/>
        <rFont val="Times New Roman"/>
        <family val="1"/>
      </rPr>
      <t>25 instituciones que cumplen con el 5% de PCD en sus nóminas.                      
- 17  instituciones que cuentan con planes vigentes de inclusión homologados y registrados por la SFP</t>
    </r>
  </si>
  <si>
    <t xml:space="preserve">Como alianzas estratégicas y cooperación interinstitucional fueron firmadas 7 (siete) convenios entre la SFP y otras entidades para el fortalecimiento del servicio civil y la
profesionalización del funcionariado público.
</t>
  </si>
  <si>
    <t xml:space="preserve">MONITOREO DEL GRADO DE CUMPLIMIENTO DE LA LEY 5189/2014 
Correspondiente al mes de octubre de 2022 (Vencimiento 22 de noviembre de 2022)
(informe detallado disponible en: https://www.sfp.gov.py/sfp/articulo/15877-informe-del-cumplimiento-de-la-ley-518914-que-corresponde-a-octubre-de-2022.html </t>
  </si>
  <si>
    <t xml:space="preserve">30 EXPEDIENTES INGRESADOS </t>
  </si>
  <si>
    <t xml:space="preserve">  30  FINALIZADOS</t>
  </si>
  <si>
    <t>100% DE CUMPLIMIENTO</t>
  </si>
  <si>
    <t xml:space="preserve">23 OEE remitieron resultado de la evaluación del desempeño aplicada </t>
  </si>
  <si>
    <t xml:space="preserve">4,07% de los OEE remitieron sus evaluaciones del desempeño aplicadas al plantel de funcionarios públicos. </t>
  </si>
  <si>
    <r>
      <rPr>
        <sz val="12"/>
        <color theme="1"/>
        <rFont val="Times New Roman"/>
        <family val="1"/>
      </rPr>
      <t xml:space="preserve"> Auditoría a los Estados Financieros Institucionales Ejercicio 2021.</t>
    </r>
  </si>
  <si>
    <t>RESUMEN POR NIVELES DEL GASTO 01/01/2022 AL 31/12/2022 (en miles de guaranies)</t>
  </si>
  <si>
    <t>Tipo: 1 Programa Central
Programa: 1 Central
Actividad 13: Formación y Capacitación de Servidores Públicos
Actividad 14: Instalación e implementación de Módulos del SICCA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</si>
</sst>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 #,##0_ ;_ * \-#,##0_ ;_ * &quot;-&quot;_ ;_ @_ "/>
    <numFmt numFmtId="165" formatCode="_(* #,##0_);_(* \(#,##0\);_(* &quot;-&quot;_);_(@_)"/>
    <numFmt numFmtId="166" formatCode="_(* #,##0.00_);_(* \(#,##0.00\);_(* &quot;-&quot;??_);_(@_)"/>
    <numFmt numFmtId="167" formatCode="_(* #,##0_);_(* \(#,##0\);_(* &quot;-&quot;??_);_(@_)"/>
  </numFmts>
  <fonts count="9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sz val="11"/>
      <color theme="1"/>
      <name val="Calibri"/>
      <family val="2"/>
    </font>
    <font>
      <b/>
      <u/>
      <sz val="11"/>
      <color theme="1"/>
      <name val="Calibri"/>
      <family val="2"/>
      <scheme val="minor"/>
    </font>
    <font>
      <sz val="11"/>
      <color theme="1"/>
      <name val="Calibri"/>
      <family val="2"/>
    </font>
    <font>
      <sz val="11"/>
      <name val="Calibri"/>
      <family val="2"/>
      <scheme val="minor"/>
    </font>
    <font>
      <b/>
      <sz val="11"/>
      <color theme="1"/>
      <name val="Calibri"/>
      <family val="2"/>
      <scheme val="minor"/>
    </font>
    <font>
      <sz val="10"/>
      <color rgb="FF000000"/>
      <name val="Times New Roman"/>
      <family val="1"/>
    </font>
    <font>
      <sz val="10"/>
      <color theme="1"/>
      <name val="Times New Roman"/>
      <family val="1"/>
    </font>
    <font>
      <b/>
      <sz val="11"/>
      <color theme="1"/>
      <name val="Calibri"/>
      <family val="2"/>
    </font>
    <font>
      <u/>
      <sz val="11"/>
      <color theme="10"/>
      <name val="Calibri"/>
      <family val="2"/>
      <scheme val="minor"/>
    </font>
    <font>
      <sz val="8"/>
      <color theme="1"/>
      <name val="Calibri"/>
      <family val="2"/>
      <scheme val="minor"/>
    </font>
    <font>
      <sz val="12"/>
      <color theme="1"/>
      <name val="Times New Roman"/>
      <family val="1"/>
    </font>
    <font>
      <sz val="11"/>
      <color theme="1"/>
      <name val="Calibri"/>
      <family val="2"/>
      <scheme val="minor"/>
    </font>
    <font>
      <u/>
      <sz val="1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1"/>
      <name val="Calibri"/>
      <family val="2"/>
    </font>
    <font>
      <b/>
      <sz val="11"/>
      <name val="Calibri"/>
      <family val="2"/>
    </font>
    <font>
      <sz val="12"/>
      <color theme="1"/>
      <name val="Calibri"/>
      <family val="2"/>
      <scheme val="minor"/>
    </font>
    <font>
      <b/>
      <sz val="12"/>
      <color theme="1"/>
      <name val="Calibri"/>
      <family val="2"/>
      <scheme val="minor"/>
    </font>
    <font>
      <b/>
      <sz val="12"/>
      <color theme="1"/>
      <name val="Calibri"/>
      <family val="2"/>
    </font>
    <font>
      <b/>
      <sz val="16"/>
      <color theme="1"/>
      <name val="Calibri"/>
      <family val="2"/>
    </font>
    <font>
      <b/>
      <sz val="9"/>
      <color theme="1"/>
      <name val="Calibri"/>
      <family val="2"/>
      <scheme val="minor"/>
    </font>
    <font>
      <sz val="11"/>
      <color theme="1"/>
      <name val="Calibri"/>
      <family val="2"/>
      <scheme val="minor"/>
    </font>
    <font>
      <sz val="8"/>
      <name val="Calibri"/>
      <family val="2"/>
    </font>
    <font>
      <sz val="7"/>
      <name val="Calibri"/>
      <family val="2"/>
    </font>
    <font>
      <u/>
      <sz val="7"/>
      <name val="Calibri"/>
      <family val="2"/>
      <scheme val="minor"/>
    </font>
    <font>
      <sz val="7"/>
      <name val="Calibri"/>
      <family val="2"/>
      <scheme val="minor"/>
    </font>
    <font>
      <u/>
      <sz val="10"/>
      <name val="Calibri"/>
      <family val="2"/>
      <scheme val="minor"/>
    </font>
    <font>
      <b/>
      <sz val="11"/>
      <name val="Calibri"/>
      <family val="2"/>
      <scheme val="minor"/>
    </font>
    <font>
      <sz val="11"/>
      <color theme="1"/>
      <name val="Times New Roman"/>
      <family val="1"/>
    </font>
    <font>
      <b/>
      <sz val="12"/>
      <color theme="1"/>
      <name val="Times New Roman"/>
      <family val="1"/>
    </font>
    <font>
      <b/>
      <sz val="11"/>
      <color theme="1"/>
      <name val="Times New Roman"/>
      <family val="1"/>
    </font>
    <font>
      <sz val="11"/>
      <name val="Times New Roman"/>
      <family val="1"/>
    </font>
    <font>
      <b/>
      <sz val="11"/>
      <name val="Times New Roman"/>
      <family val="1"/>
    </font>
    <font>
      <u/>
      <sz val="11"/>
      <color theme="1"/>
      <name val="Calibri"/>
      <family val="2"/>
      <scheme val="minor"/>
    </font>
    <font>
      <sz val="9"/>
      <color theme="1"/>
      <name val="Times New Roman"/>
      <family val="1"/>
    </font>
    <font>
      <sz val="9"/>
      <name val="Times New Roman"/>
      <family val="1"/>
    </font>
    <font>
      <sz val="7"/>
      <color theme="1"/>
      <name val="Times New Roman"/>
      <family val="1"/>
    </font>
    <font>
      <sz val="8"/>
      <color rgb="FF000000"/>
      <name val="Times New Roman"/>
      <family val="1"/>
    </font>
    <font>
      <sz val="7"/>
      <color rgb="FF000000"/>
      <name val="Times New Roman"/>
      <family val="1"/>
    </font>
    <font>
      <sz val="11"/>
      <color theme="1"/>
      <name val="Calibri"/>
      <family val="2"/>
      <scheme val="minor"/>
    </font>
    <font>
      <sz val="20"/>
      <color theme="1"/>
      <name val="Calibri"/>
      <family val="2"/>
      <scheme val="minor"/>
    </font>
    <font>
      <sz val="20"/>
      <color theme="1"/>
      <name val="Times New Roman"/>
      <family val="1"/>
    </font>
    <font>
      <sz val="11"/>
      <color rgb="FFFF0000"/>
      <name val="Times New Roman"/>
      <family val="1"/>
    </font>
    <font>
      <b/>
      <sz val="11"/>
      <color rgb="FF000000"/>
      <name val="Calibri"/>
      <family val="2"/>
      <scheme val="minor"/>
    </font>
    <font>
      <b/>
      <sz val="11"/>
      <color rgb="FF000000"/>
      <name val="Times New Roman"/>
      <family val="1"/>
    </font>
    <font>
      <b/>
      <sz val="12"/>
      <color rgb="FF000000"/>
      <name val="Times New Roman"/>
      <family val="1"/>
    </font>
    <font>
      <sz val="11"/>
      <color rgb="FF000000"/>
      <name val="Times New Roman"/>
      <family val="1"/>
    </font>
    <font>
      <b/>
      <sz val="12"/>
      <color rgb="FF000000"/>
      <name val="Calibri"/>
      <family val="2"/>
      <scheme val="minor"/>
    </font>
    <font>
      <b/>
      <sz val="8"/>
      <color rgb="FFFF0000"/>
      <name val="Calibri"/>
      <family val="2"/>
      <scheme val="minor"/>
    </font>
    <font>
      <b/>
      <sz val="8"/>
      <color theme="1"/>
      <name val="Calibri"/>
      <family val="2"/>
      <scheme val="minor"/>
    </font>
    <font>
      <sz val="8"/>
      <color theme="1"/>
      <name val="Calibri"/>
      <family val="2"/>
    </font>
    <font>
      <sz val="12"/>
      <name val="Times New Roman"/>
      <family val="1"/>
    </font>
    <font>
      <b/>
      <sz val="10"/>
      <color rgb="FF000000"/>
      <name val="Times New Roman"/>
      <family val="1"/>
    </font>
    <font>
      <sz val="11"/>
      <color rgb="FF000000"/>
      <name val="Calibri"/>
      <family val="2"/>
      <scheme val="minor"/>
    </font>
    <font>
      <b/>
      <sz val="12"/>
      <name val="Calibri"/>
      <family val="2"/>
      <scheme val="minor"/>
    </font>
    <font>
      <sz val="7"/>
      <color theme="1"/>
      <name val="Calibri"/>
      <family val="2"/>
    </font>
    <font>
      <sz val="8"/>
      <color theme="1"/>
      <name val="Times New Roman"/>
      <family val="1"/>
    </font>
    <font>
      <b/>
      <sz val="10"/>
      <color theme="1"/>
      <name val="Times New Roman"/>
      <family val="1"/>
    </font>
    <font>
      <b/>
      <sz val="20"/>
      <color theme="1"/>
      <name val="Times New Roman"/>
      <family val="1"/>
    </font>
    <font>
      <b/>
      <sz val="12"/>
      <name val="Times New Roman"/>
      <family val="1"/>
    </font>
    <font>
      <u/>
      <sz val="12"/>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0CECE"/>
        <bgColor indexed="64"/>
      </patternFill>
    </fill>
    <fill>
      <patternFill patternType="solid">
        <fgColor rgb="FFD9D9D9"/>
        <bgColor indexed="64"/>
      </patternFill>
    </fill>
    <fill>
      <patternFill patternType="solid">
        <fgColor rgb="FFAEAAAA"/>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49">
    <xf numFmtId="0" fontId="0" fillId="0" borderId="0">
      <alignment vertical="center"/>
    </xf>
    <xf numFmtId="0" fontId="35" fillId="0" borderId="0" applyNumberFormat="0" applyFill="0" applyBorder="0" applyAlignment="0" applyProtection="0">
      <alignment vertical="center"/>
    </xf>
    <xf numFmtId="0" fontId="38" fillId="0" borderId="0">
      <alignment vertical="center"/>
    </xf>
    <xf numFmtId="165" fontId="50" fillId="0" borderId="0" applyFont="0" applyFill="0" applyBorder="0" applyAlignment="0" applyProtection="0"/>
    <xf numFmtId="0" fontId="50" fillId="0" borderId="0">
      <alignment vertical="center"/>
    </xf>
    <xf numFmtId="0" fontId="17" fillId="0" borderId="0">
      <alignment vertical="center"/>
    </xf>
    <xf numFmtId="165" fontId="17" fillId="0" borderId="0" applyFont="0" applyFill="0" applyBorder="0" applyAlignment="0" applyProtection="0"/>
    <xf numFmtId="0" fontId="17" fillId="0" borderId="0">
      <alignment vertical="center"/>
    </xf>
    <xf numFmtId="0" fontId="15" fillId="0" borderId="0">
      <alignment vertical="center"/>
    </xf>
    <xf numFmtId="165" fontId="15" fillId="0" borderId="0" applyFont="0" applyFill="0" applyBorder="0" applyAlignment="0" applyProtection="0"/>
    <xf numFmtId="0" fontId="15" fillId="0" borderId="0">
      <alignment vertical="center"/>
    </xf>
    <xf numFmtId="43" fontId="68" fillId="0" borderId="0" applyFont="0" applyFill="0" applyBorder="0" applyAlignment="0" applyProtection="0"/>
    <xf numFmtId="0" fontId="11" fillId="0" borderId="0">
      <alignment vertical="center"/>
    </xf>
    <xf numFmtId="0" fontId="11" fillId="0" borderId="0">
      <alignment vertical="center"/>
    </xf>
    <xf numFmtId="165" fontId="11" fillId="0" borderId="0" applyFont="0" applyFill="0" applyBorder="0" applyAlignment="0" applyProtection="0"/>
    <xf numFmtId="0" fontId="11" fillId="0" borderId="0">
      <alignment vertical="center"/>
    </xf>
    <xf numFmtId="0" fontId="11" fillId="0" borderId="0">
      <alignment vertical="center"/>
    </xf>
    <xf numFmtId="165" fontId="11" fillId="0" borderId="0" applyFont="0" applyFill="0" applyBorder="0" applyAlignment="0" applyProtection="0"/>
    <xf numFmtId="0" fontId="11" fillId="0" borderId="0">
      <alignment vertical="center"/>
    </xf>
    <xf numFmtId="0" fontId="11" fillId="0" borderId="0">
      <alignment vertical="center"/>
    </xf>
    <xf numFmtId="165" fontId="11" fillId="0" borderId="0" applyFont="0" applyFill="0" applyBorder="0" applyAlignment="0" applyProtection="0"/>
    <xf numFmtId="0" fontId="11" fillId="0" borderId="0">
      <alignment vertical="center"/>
    </xf>
    <xf numFmtId="43" fontId="11" fillId="0" borderId="0" applyFont="0" applyFill="0" applyBorder="0" applyAlignment="0" applyProtection="0"/>
    <xf numFmtId="0" fontId="11" fillId="0" borderId="0">
      <alignment vertical="center"/>
    </xf>
    <xf numFmtId="164" fontId="11" fillId="0" borderId="0" applyFont="0" applyFill="0" applyBorder="0" applyAlignment="0" applyProtection="0"/>
    <xf numFmtId="0" fontId="11" fillId="0" borderId="0">
      <alignment vertical="center"/>
    </xf>
    <xf numFmtId="0" fontId="11" fillId="0" borderId="0">
      <alignment vertical="center"/>
    </xf>
    <xf numFmtId="164" fontId="11" fillId="0" borderId="0" applyFont="0" applyFill="0" applyBorder="0" applyAlignment="0" applyProtection="0"/>
    <xf numFmtId="0" fontId="11" fillId="0" borderId="0">
      <alignment vertical="center"/>
    </xf>
    <xf numFmtId="0" fontId="11" fillId="0" borderId="0">
      <alignment vertical="center"/>
    </xf>
    <xf numFmtId="164" fontId="11" fillId="0" borderId="0" applyFont="0" applyFill="0" applyBorder="0" applyAlignment="0" applyProtection="0"/>
    <xf numFmtId="0" fontId="11" fillId="0" borderId="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0" fillId="0" borderId="0">
      <alignment vertical="center"/>
    </xf>
    <xf numFmtId="0" fontId="10" fillId="0" borderId="0">
      <alignment vertical="center"/>
    </xf>
    <xf numFmtId="165" fontId="10" fillId="0" borderId="0" applyFont="0" applyFill="0" applyBorder="0" applyAlignment="0" applyProtection="0"/>
    <xf numFmtId="0" fontId="10" fillId="0" borderId="0">
      <alignment vertical="center"/>
    </xf>
    <xf numFmtId="0" fontId="10" fillId="0" borderId="0">
      <alignment vertical="center"/>
    </xf>
    <xf numFmtId="165" fontId="10" fillId="0" borderId="0" applyFont="0" applyFill="0" applyBorder="0" applyAlignment="0" applyProtection="0"/>
    <xf numFmtId="0" fontId="10" fillId="0" borderId="0">
      <alignment vertical="center"/>
    </xf>
    <xf numFmtId="0" fontId="10" fillId="0" borderId="0">
      <alignment vertical="center"/>
    </xf>
    <xf numFmtId="165" fontId="10" fillId="0" borderId="0" applyFont="0" applyFill="0" applyBorder="0" applyAlignment="0" applyProtection="0"/>
    <xf numFmtId="0" fontId="10" fillId="0" borderId="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9" fillId="0" borderId="0">
      <alignment vertical="center"/>
    </xf>
    <xf numFmtId="0" fontId="9" fillId="0" borderId="0">
      <alignment vertical="center"/>
    </xf>
    <xf numFmtId="165" fontId="9" fillId="0" borderId="0" applyFont="0" applyFill="0" applyBorder="0" applyAlignment="0" applyProtection="0"/>
    <xf numFmtId="0" fontId="9" fillId="0" borderId="0">
      <alignment vertical="center"/>
    </xf>
    <xf numFmtId="0" fontId="9" fillId="0" borderId="0">
      <alignment vertical="center"/>
    </xf>
    <xf numFmtId="165" fontId="9" fillId="0" borderId="0" applyFont="0" applyFill="0" applyBorder="0" applyAlignment="0" applyProtection="0"/>
    <xf numFmtId="0" fontId="9" fillId="0" borderId="0">
      <alignment vertical="center"/>
    </xf>
    <xf numFmtId="0" fontId="9" fillId="0" borderId="0">
      <alignment vertical="center"/>
    </xf>
    <xf numFmtId="165" fontId="9" fillId="0" borderId="0" applyFont="0" applyFill="0" applyBorder="0" applyAlignment="0" applyProtection="0"/>
    <xf numFmtId="0"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43"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43" fontId="7" fillId="0" borderId="0" applyFont="0" applyFill="0" applyBorder="0" applyAlignment="0" applyProtection="0"/>
    <xf numFmtId="0" fontId="7" fillId="0" borderId="0">
      <alignment vertical="center"/>
    </xf>
    <xf numFmtId="164" fontId="7" fillId="0" borderId="0" applyFont="0" applyFill="0" applyBorder="0" applyAlignment="0" applyProtection="0"/>
    <xf numFmtId="0" fontId="7" fillId="0" borderId="0">
      <alignment vertical="center"/>
    </xf>
    <xf numFmtId="0" fontId="7" fillId="0" borderId="0">
      <alignment vertical="center"/>
    </xf>
    <xf numFmtId="164" fontId="7" fillId="0" borderId="0" applyFont="0" applyFill="0" applyBorder="0" applyAlignment="0" applyProtection="0"/>
    <xf numFmtId="0" fontId="7" fillId="0" borderId="0">
      <alignment vertical="center"/>
    </xf>
    <xf numFmtId="0" fontId="7" fillId="0" borderId="0">
      <alignment vertical="center"/>
    </xf>
    <xf numFmtId="164" fontId="7" fillId="0" borderId="0" applyFont="0" applyFill="0" applyBorder="0" applyAlignment="0" applyProtection="0"/>
    <xf numFmtId="0"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0" fontId="6" fillId="0" borderId="0">
      <alignment vertical="center"/>
    </xf>
    <xf numFmtId="164" fontId="6" fillId="0" borderId="0" applyFont="0" applyFill="0" applyBorder="0" applyAlignment="0" applyProtection="0"/>
    <xf numFmtId="0" fontId="6" fillId="0" borderId="0">
      <alignment vertical="center"/>
    </xf>
    <xf numFmtId="0" fontId="6" fillId="0" borderId="0">
      <alignment vertical="center"/>
    </xf>
    <xf numFmtId="164" fontId="6" fillId="0" borderId="0" applyFont="0" applyFill="0" applyBorder="0" applyAlignment="0" applyProtection="0"/>
    <xf numFmtId="0" fontId="6" fillId="0" borderId="0">
      <alignment vertical="center"/>
    </xf>
    <xf numFmtId="0" fontId="6" fillId="0" borderId="0">
      <alignment vertical="center"/>
    </xf>
    <xf numFmtId="164"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0" fontId="5" fillId="0" borderId="0">
      <alignment vertical="center"/>
    </xf>
    <xf numFmtId="164" fontId="5" fillId="0" borderId="0" applyFont="0" applyFill="0" applyBorder="0" applyAlignment="0" applyProtection="0"/>
    <xf numFmtId="0" fontId="5" fillId="0" borderId="0">
      <alignment vertical="center"/>
    </xf>
    <xf numFmtId="0" fontId="5" fillId="0" borderId="0">
      <alignment vertical="center"/>
    </xf>
    <xf numFmtId="164" fontId="5" fillId="0" borderId="0" applyFont="0" applyFill="0" applyBorder="0" applyAlignment="0" applyProtection="0"/>
    <xf numFmtId="0" fontId="5" fillId="0" borderId="0">
      <alignment vertical="center"/>
    </xf>
    <xf numFmtId="0" fontId="5" fillId="0" borderId="0">
      <alignment vertical="center"/>
    </xf>
    <xf numFmtId="164"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0" fontId="5" fillId="0" borderId="0">
      <alignment vertical="center"/>
    </xf>
    <xf numFmtId="164" fontId="5" fillId="0" borderId="0" applyFont="0" applyFill="0" applyBorder="0" applyAlignment="0" applyProtection="0"/>
    <xf numFmtId="0" fontId="5" fillId="0" borderId="0">
      <alignment vertical="center"/>
    </xf>
    <xf numFmtId="0" fontId="5" fillId="0" borderId="0">
      <alignment vertical="center"/>
    </xf>
    <xf numFmtId="164" fontId="5" fillId="0" borderId="0" applyFont="0" applyFill="0" applyBorder="0" applyAlignment="0" applyProtection="0"/>
    <xf numFmtId="0" fontId="5" fillId="0" borderId="0">
      <alignment vertical="center"/>
    </xf>
    <xf numFmtId="0" fontId="5" fillId="0" borderId="0">
      <alignment vertical="center"/>
    </xf>
    <xf numFmtId="164"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0" fontId="5" fillId="0" borderId="0">
      <alignment vertical="center"/>
    </xf>
    <xf numFmtId="164" fontId="5" fillId="0" borderId="0" applyFont="0" applyFill="0" applyBorder="0" applyAlignment="0" applyProtection="0"/>
    <xf numFmtId="0" fontId="5" fillId="0" borderId="0">
      <alignment vertical="center"/>
    </xf>
    <xf numFmtId="0" fontId="5" fillId="0" borderId="0">
      <alignment vertical="center"/>
    </xf>
    <xf numFmtId="164" fontId="5" fillId="0" borderId="0" applyFont="0" applyFill="0" applyBorder="0" applyAlignment="0" applyProtection="0"/>
    <xf numFmtId="0" fontId="5" fillId="0" borderId="0">
      <alignment vertical="center"/>
    </xf>
    <xf numFmtId="0" fontId="5" fillId="0" borderId="0">
      <alignment vertical="center"/>
    </xf>
    <xf numFmtId="164"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0" fontId="5" fillId="0" borderId="0">
      <alignment vertical="center"/>
    </xf>
    <xf numFmtId="165" fontId="5" fillId="0" borderId="0" applyFont="0" applyFill="0" applyBorder="0" applyAlignment="0" applyProtection="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5"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550">
    <xf numFmtId="0" fontId="0" fillId="0" borderId="0" xfId="0">
      <alignment vertical="center"/>
    </xf>
    <xf numFmtId="0" fontId="19" fillId="0" borderId="0" xfId="0" applyFont="1" applyFill="1" applyBorder="1" applyAlignment="1">
      <alignment horizontal="left" vertical="center"/>
    </xf>
    <xf numFmtId="0" fontId="62" fillId="0" borderId="1" xfId="1" applyFont="1" applyFill="1" applyBorder="1">
      <alignment vertical="center"/>
    </xf>
    <xf numFmtId="0" fontId="16" fillId="0" borderId="1" xfId="0" applyFont="1" applyFill="1" applyBorder="1" applyAlignment="1">
      <alignment vertical="center" wrapText="1"/>
    </xf>
    <xf numFmtId="0" fontId="0" fillId="0" borderId="0" xfId="0" applyFill="1">
      <alignment vertical="center"/>
    </xf>
    <xf numFmtId="0" fontId="57" fillId="0" borderId="0" xfId="0" applyFont="1" applyFill="1">
      <alignment vertical="center"/>
    </xf>
    <xf numFmtId="0" fontId="57" fillId="0" borderId="1" xfId="0" applyFont="1" applyFill="1" applyBorder="1" applyAlignment="1">
      <alignment vertical="center" wrapText="1"/>
    </xf>
    <xf numFmtId="0" fontId="60" fillId="0" borderId="1" xfId="7" applyFont="1" applyFill="1" applyBorder="1" applyAlignment="1">
      <alignment horizontal="center" vertical="center"/>
    </xf>
    <xf numFmtId="0" fontId="60" fillId="0" borderId="1" xfId="7" applyFont="1" applyFill="1" applyBorder="1">
      <alignment vertical="center"/>
    </xf>
    <xf numFmtId="0" fontId="29" fillId="0" borderId="0" xfId="0" applyFont="1" applyFill="1">
      <alignment vertical="center"/>
    </xf>
    <xf numFmtId="0" fontId="47" fillId="0" borderId="0" xfId="0" applyFont="1" applyFill="1">
      <alignment vertical="center"/>
    </xf>
    <xf numFmtId="0" fontId="29" fillId="0" borderId="0" xfId="0" applyFont="1" applyFill="1" applyBorder="1">
      <alignment vertical="center"/>
    </xf>
    <xf numFmtId="0" fontId="0" fillId="0" borderId="0" xfId="0" applyFill="1" applyBorder="1">
      <alignment vertical="center"/>
    </xf>
    <xf numFmtId="0" fontId="26" fillId="0" borderId="0" xfId="0" applyFont="1" applyFill="1" applyAlignment="1">
      <alignment vertical="center"/>
    </xf>
    <xf numFmtId="0" fontId="45" fillId="0" borderId="0" xfId="0" applyFont="1" applyFill="1">
      <alignment vertical="center"/>
    </xf>
    <xf numFmtId="0" fontId="46" fillId="0" borderId="0" xfId="0" applyFont="1" applyFill="1">
      <alignment vertical="center"/>
    </xf>
    <xf numFmtId="0" fontId="46" fillId="0" borderId="0" xfId="0" applyFont="1" applyFill="1" applyAlignment="1">
      <alignment vertical="center"/>
    </xf>
    <xf numFmtId="0" fontId="25" fillId="0" borderId="0" xfId="0" applyFont="1" applyFill="1" applyAlignment="1">
      <alignment vertical="center"/>
    </xf>
    <xf numFmtId="0" fontId="0" fillId="0" borderId="0" xfId="0" applyFill="1" applyBorder="1" applyAlignment="1">
      <alignment vertical="center" wrapText="1"/>
    </xf>
    <xf numFmtId="0" fontId="25" fillId="0" borderId="0" xfId="0" applyFont="1" applyFill="1">
      <alignment vertical="center"/>
    </xf>
    <xf numFmtId="0" fontId="34"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1" fillId="0" borderId="1" xfId="0" applyFont="1" applyFill="1" applyBorder="1" applyAlignment="1">
      <alignment vertical="center"/>
    </xf>
    <xf numFmtId="0" fontId="29" fillId="0" borderId="1" xfId="0" applyFont="1" applyFill="1" applyBorder="1" applyAlignment="1">
      <alignment horizontal="center" vertical="top" wrapText="1"/>
    </xf>
    <xf numFmtId="0" fontId="33" fillId="0" borderId="1" xfId="0" applyFont="1" applyFill="1" applyBorder="1">
      <alignment vertical="center"/>
    </xf>
    <xf numFmtId="0" fontId="32" fillId="0" borderId="1" xfId="0" applyFont="1" applyFill="1" applyBorder="1">
      <alignment vertical="center"/>
    </xf>
    <xf numFmtId="0" fontId="29" fillId="0" borderId="0" xfId="0" applyFont="1" applyFill="1" applyBorder="1" applyAlignment="1">
      <alignment horizontal="center" vertical="top" wrapText="1"/>
    </xf>
    <xf numFmtId="0" fontId="33" fillId="0" borderId="0" xfId="0" applyFont="1" applyFill="1" applyBorder="1">
      <alignment vertical="center"/>
    </xf>
    <xf numFmtId="0" fontId="32" fillId="0" borderId="0" xfId="0" applyFont="1" applyFill="1" applyBorder="1">
      <alignment vertical="center"/>
    </xf>
    <xf numFmtId="0" fontId="30" fillId="0" borderId="0" xfId="0" applyFont="1" applyFill="1">
      <alignment vertical="center"/>
    </xf>
    <xf numFmtId="0" fontId="28" fillId="0" borderId="0" xfId="0" applyFont="1" applyFill="1" applyAlignment="1">
      <alignment vertical="center" wrapText="1"/>
    </xf>
    <xf numFmtId="0" fontId="36" fillId="0" borderId="0" xfId="0" applyFont="1" applyFill="1" applyAlignment="1">
      <alignment vertical="center" wrapText="1"/>
    </xf>
    <xf numFmtId="0" fontId="0" fillId="0" borderId="0" xfId="0" applyFill="1" applyAlignment="1">
      <alignment horizontal="left" vertical="center"/>
    </xf>
    <xf numFmtId="0" fontId="0" fillId="0" borderId="1" xfId="0" applyFill="1" applyBorder="1">
      <alignment vertical="center"/>
    </xf>
    <xf numFmtId="0" fontId="30" fillId="0" borderId="6" xfId="0" applyFont="1" applyFill="1" applyBorder="1" applyAlignment="1">
      <alignment horizontal="center" vertical="center"/>
    </xf>
    <xf numFmtId="0" fontId="30" fillId="0" borderId="8" xfId="0" applyFont="1" applyFill="1" applyBorder="1" applyAlignment="1">
      <alignment horizontal="center" vertical="center"/>
    </xf>
    <xf numFmtId="0" fontId="22"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39" fillId="0" borderId="1" xfId="1" applyFont="1" applyFill="1" applyBorder="1" applyAlignment="1">
      <alignment horizontal="center" vertical="center" wrapText="1"/>
    </xf>
    <xf numFmtId="0" fontId="16" fillId="0" borderId="0" xfId="0" applyFont="1" applyFill="1">
      <alignment vertical="center"/>
    </xf>
    <xf numFmtId="0" fontId="55" fillId="0" borderId="1" xfId="1" applyFont="1" applyFill="1" applyBorder="1" applyAlignment="1">
      <alignment vertical="center" wrapText="1"/>
    </xf>
    <xf numFmtId="0" fontId="18" fillId="0" borderId="1" xfId="0" applyFont="1" applyFill="1" applyBorder="1" applyAlignment="1">
      <alignment vertical="center" wrapText="1"/>
    </xf>
    <xf numFmtId="0" fontId="25" fillId="0" borderId="12" xfId="0" applyFont="1" applyFill="1" applyBorder="1" applyAlignment="1">
      <alignment horizontal="center" vertical="center"/>
    </xf>
    <xf numFmtId="0" fontId="21" fillId="0" borderId="1" xfId="0" applyFont="1" applyFill="1" applyBorder="1" applyAlignment="1">
      <alignment vertical="center" wrapText="1"/>
    </xf>
    <xf numFmtId="0" fontId="62" fillId="0" borderId="1" xfId="1" applyFont="1" applyFill="1" applyBorder="1" applyAlignment="1">
      <alignment vertical="center" wrapText="1"/>
    </xf>
    <xf numFmtId="0" fontId="39" fillId="0" borderId="7" xfId="1" applyFont="1" applyFill="1" applyBorder="1" applyAlignment="1">
      <alignment vertical="center" wrapText="1"/>
    </xf>
    <xf numFmtId="0" fontId="19"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5" fillId="0" borderId="0" xfId="1" applyFill="1" applyBorder="1" applyAlignment="1">
      <alignment horizontal="left" vertical="center" wrapText="1"/>
    </xf>
    <xf numFmtId="0" fontId="0" fillId="0" borderId="0" xfId="0" applyFill="1" applyAlignment="1">
      <alignment horizontal="center" vertical="center"/>
    </xf>
    <xf numFmtId="0" fontId="21"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56" fillId="3" borderId="1" xfId="0" applyFont="1" applyFill="1" applyBorder="1" applyAlignment="1">
      <alignment vertical="center" wrapText="1"/>
    </xf>
    <xf numFmtId="0" fontId="48" fillId="2" borderId="3" xfId="0" applyFont="1" applyFill="1" applyBorder="1" applyAlignment="1">
      <alignment vertical="center" wrapText="1"/>
    </xf>
    <xf numFmtId="0" fontId="44" fillId="2" borderId="1" xfId="0" applyFont="1" applyFill="1" applyBorder="1" applyAlignment="1">
      <alignment horizontal="center" vertical="center" wrapText="1"/>
    </xf>
    <xf numFmtId="0" fontId="56" fillId="2" borderId="1" xfId="0" applyFont="1" applyFill="1" applyBorder="1">
      <alignment vertical="center"/>
    </xf>
    <xf numFmtId="0" fontId="43" fillId="3" borderId="1" xfId="0" applyFont="1" applyFill="1" applyBorder="1" applyAlignment="1">
      <alignment horizontal="center" vertical="center" wrapText="1"/>
    </xf>
    <xf numFmtId="0" fontId="43" fillId="3" borderId="1" xfId="0" applyFont="1" applyFill="1" applyBorder="1" applyAlignment="1">
      <alignment horizontal="left" vertical="center" wrapText="1"/>
    </xf>
    <xf numFmtId="0" fontId="51" fillId="3" borderId="1" xfId="0" applyFont="1" applyFill="1" applyBorder="1" applyAlignment="1">
      <alignment horizontal="left" vertical="center" wrapText="1"/>
    </xf>
    <xf numFmtId="0" fontId="39" fillId="3" borderId="1" xfId="1" applyFont="1" applyFill="1" applyBorder="1" applyAlignment="1">
      <alignment vertical="center" wrapText="1"/>
    </xf>
    <xf numFmtId="16" fontId="43" fillId="3"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9" fontId="27" fillId="2"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wrapText="1"/>
    </xf>
    <xf numFmtId="0" fontId="63" fillId="3" borderId="0" xfId="0" applyFont="1" applyFill="1" applyAlignment="1">
      <alignment horizontal="left" vertical="center" wrapText="1"/>
    </xf>
    <xf numFmtId="0" fontId="29" fillId="3" borderId="1" xfId="0" applyFont="1" applyFill="1" applyBorder="1" applyAlignment="1">
      <alignment horizontal="left" vertical="center" wrapText="1"/>
    </xf>
    <xf numFmtId="9" fontId="29" fillId="3" borderId="1" xfId="0" applyNumberFormat="1" applyFont="1" applyFill="1" applyBorder="1" applyAlignment="1">
      <alignment horizontal="center" vertical="center" wrapText="1"/>
    </xf>
    <xf numFmtId="9" fontId="43" fillId="3" borderId="1" xfId="0" applyNumberFormat="1" applyFont="1" applyFill="1" applyBorder="1" applyAlignment="1">
      <alignment horizontal="center" vertical="center" wrapText="1"/>
    </xf>
    <xf numFmtId="0" fontId="52" fillId="3" borderId="1" xfId="0" applyFont="1" applyFill="1" applyBorder="1" applyAlignment="1">
      <alignment horizontal="left" vertical="center" wrapText="1"/>
    </xf>
    <xf numFmtId="0" fontId="53" fillId="3" borderId="1" xfId="1" applyFont="1" applyFill="1" applyBorder="1" applyAlignment="1">
      <alignment horizontal="left" vertical="center" wrapText="1"/>
    </xf>
    <xf numFmtId="0" fontId="54" fillId="3" borderId="1" xfId="0" applyFont="1" applyFill="1" applyBorder="1" applyAlignment="1">
      <alignment horizontal="left" vertical="center"/>
    </xf>
    <xf numFmtId="0" fontId="27" fillId="2" borderId="1" xfId="0" applyFont="1" applyFill="1" applyBorder="1">
      <alignment vertical="center"/>
    </xf>
    <xf numFmtId="0" fontId="25" fillId="2" borderId="1" xfId="0" applyFont="1" applyFill="1" applyBorder="1">
      <alignment vertical="center"/>
    </xf>
    <xf numFmtId="0" fontId="29" fillId="3" borderId="1" xfId="0" applyFont="1" applyFill="1" applyBorder="1">
      <alignment vertical="center"/>
    </xf>
    <xf numFmtId="0" fontId="0" fillId="3" borderId="1" xfId="0" applyFill="1" applyBorder="1" applyAlignment="1">
      <alignment horizontal="center" vertical="center"/>
    </xf>
    <xf numFmtId="9" fontId="0" fillId="3" borderId="1" xfId="0" applyNumberFormat="1" applyFill="1" applyBorder="1" applyAlignment="1">
      <alignment horizontal="center" vertical="center"/>
    </xf>
    <xf numFmtId="0" fontId="0" fillId="3" borderId="1" xfId="0" applyFill="1" applyBorder="1">
      <alignment vertical="center"/>
    </xf>
    <xf numFmtId="0" fontId="0" fillId="2" borderId="1" xfId="0" applyFill="1" applyBorder="1">
      <alignment vertical="center"/>
    </xf>
    <xf numFmtId="0" fontId="30" fillId="3" borderId="14" xfId="0" applyFont="1" applyFill="1" applyBorder="1" applyAlignment="1">
      <alignment horizontal="center" vertical="center"/>
    </xf>
    <xf numFmtId="0" fontId="30" fillId="3" borderId="2" xfId="0" applyFont="1" applyFill="1" applyBorder="1" applyAlignment="1">
      <alignment horizontal="center" vertical="center"/>
    </xf>
    <xf numFmtId="0" fontId="0" fillId="3" borderId="0" xfId="0" applyFill="1">
      <alignment vertical="center"/>
    </xf>
    <xf numFmtId="0" fontId="0" fillId="3" borderId="1" xfId="0" applyFill="1" applyBorder="1" applyAlignment="1">
      <alignment horizontal="left" vertical="center"/>
    </xf>
    <xf numFmtId="0" fontId="30" fillId="3" borderId="1" xfId="0" applyFont="1" applyFill="1" applyBorder="1" applyAlignment="1">
      <alignment horizontal="left" vertical="center"/>
    </xf>
    <xf numFmtId="0" fontId="25" fillId="2" borderId="1" xfId="0" applyFont="1" applyFill="1" applyBorder="1" applyAlignment="1">
      <alignment horizontal="center" vertical="center"/>
    </xf>
    <xf numFmtId="0" fontId="25" fillId="2" borderId="3" xfId="0" applyFont="1" applyFill="1" applyBorder="1" applyAlignment="1">
      <alignment horizontal="center" vertical="center"/>
    </xf>
    <xf numFmtId="0" fontId="37" fillId="3" borderId="1" xfId="0" applyFont="1" applyFill="1" applyBorder="1" applyAlignment="1">
      <alignment vertical="center" wrapText="1"/>
    </xf>
    <xf numFmtId="0" fontId="37" fillId="3" borderId="1" xfId="0" applyFont="1" applyFill="1" applyBorder="1" applyAlignment="1">
      <alignment horizontal="left" vertical="center" wrapText="1"/>
    </xf>
    <xf numFmtId="0" fontId="0" fillId="2" borderId="0" xfId="0" applyFill="1">
      <alignment vertical="center"/>
    </xf>
    <xf numFmtId="0" fontId="13" fillId="2" borderId="0" xfId="0" applyFont="1" applyFill="1">
      <alignment vertical="center"/>
    </xf>
    <xf numFmtId="0" fontId="35" fillId="3" borderId="1" xfId="1" applyFill="1" applyBorder="1" applyAlignment="1">
      <alignment vertical="center" wrapText="1"/>
    </xf>
    <xf numFmtId="0" fontId="16" fillId="2" borderId="8" xfId="0" applyFont="1" applyFill="1" applyBorder="1">
      <alignment vertical="center"/>
    </xf>
    <xf numFmtId="0" fontId="46" fillId="2" borderId="3" xfId="0" applyFont="1" applyFill="1" applyBorder="1">
      <alignment vertical="center"/>
    </xf>
    <xf numFmtId="0" fontId="46" fillId="2" borderId="4" xfId="0" applyFont="1" applyFill="1" applyBorder="1">
      <alignment vertical="center"/>
    </xf>
    <xf numFmtId="0" fontId="16" fillId="2" borderId="4" xfId="0" applyFont="1" applyFill="1" applyBorder="1">
      <alignment vertical="center"/>
    </xf>
    <xf numFmtId="0" fontId="16" fillId="2" borderId="5" xfId="0" applyFont="1" applyFill="1" applyBorder="1">
      <alignment vertical="center"/>
    </xf>
    <xf numFmtId="0" fontId="25" fillId="2" borderId="1" xfId="4" applyFont="1" applyFill="1" applyBorder="1" applyAlignment="1">
      <alignment horizontal="center" vertical="center"/>
    </xf>
    <xf numFmtId="0" fontId="40" fillId="2" borderId="1" xfId="4" applyFont="1" applyFill="1" applyBorder="1" applyAlignment="1">
      <alignment horizontal="center" vertical="center"/>
    </xf>
    <xf numFmtId="0" fontId="13" fillId="3" borderId="1" xfId="4" applyFont="1" applyFill="1" applyBorder="1" applyAlignment="1">
      <alignment horizontal="center" vertical="center"/>
    </xf>
    <xf numFmtId="0" fontId="41" fillId="3" borderId="1" xfId="4" applyFont="1" applyFill="1" applyBorder="1" applyAlignment="1">
      <alignment horizontal="left" vertical="center" wrapText="1"/>
    </xf>
    <xf numFmtId="3" fontId="13" fillId="3" borderId="1" xfId="4" applyNumberFormat="1" applyFont="1" applyFill="1" applyBorder="1" applyAlignment="1">
      <alignment horizontal="center" vertical="center"/>
    </xf>
    <xf numFmtId="0" fontId="25" fillId="3" borderId="1" xfId="4" applyFont="1" applyFill="1" applyBorder="1" applyAlignment="1">
      <alignment horizontal="center" vertical="center"/>
    </xf>
    <xf numFmtId="0" fontId="40" fillId="3" borderId="1" xfId="4" applyFont="1" applyFill="1" applyBorder="1" applyAlignment="1">
      <alignment horizontal="left" vertical="center" wrapText="1"/>
    </xf>
    <xf numFmtId="3" fontId="25" fillId="3" borderId="1" xfId="4" applyNumberFormat="1" applyFont="1" applyFill="1" applyBorder="1" applyAlignment="1">
      <alignment horizontal="center" vertical="center" wrapText="1"/>
    </xf>
    <xf numFmtId="3" fontId="25" fillId="3" borderId="1" xfId="4" applyNumberFormat="1" applyFont="1" applyFill="1" applyBorder="1" applyAlignment="1">
      <alignment horizontal="center" vertical="center"/>
    </xf>
    <xf numFmtId="165" fontId="25" fillId="3" borderId="1" xfId="3" applyFont="1" applyFill="1" applyBorder="1" applyAlignment="1">
      <alignment horizontal="center" vertical="center"/>
    </xf>
    <xf numFmtId="165" fontId="13" fillId="3" borderId="7" xfId="3" applyFont="1" applyFill="1" applyBorder="1" applyAlignment="1">
      <alignment horizontal="center" vertical="center"/>
    </xf>
    <xf numFmtId="0" fontId="50" fillId="3" borderId="1" xfId="4" applyFill="1" applyBorder="1" applyAlignment="1">
      <alignment horizontal="center" vertical="center"/>
    </xf>
    <xf numFmtId="0" fontId="41" fillId="3" borderId="1" xfId="4" applyFont="1" applyFill="1" applyBorder="1" applyAlignment="1">
      <alignment vertical="center"/>
    </xf>
    <xf numFmtId="0" fontId="25" fillId="3" borderId="1" xfId="0" applyFont="1" applyFill="1" applyBorder="1" applyAlignment="1">
      <alignment horizontal="center" vertical="center"/>
    </xf>
    <xf numFmtId="0" fontId="40" fillId="3" borderId="1" xfId="4" applyFont="1" applyFill="1" applyBorder="1" applyAlignment="1">
      <alignment vertical="center" wrapText="1"/>
    </xf>
    <xf numFmtId="3" fontId="25" fillId="3" borderId="1" xfId="0" applyNumberFormat="1" applyFont="1" applyFill="1" applyBorder="1" applyAlignment="1">
      <alignment horizontal="center" vertical="center"/>
    </xf>
    <xf numFmtId="165" fontId="25" fillId="3" borderId="1" xfId="3" applyFont="1" applyFill="1" applyBorder="1" applyAlignment="1">
      <alignment vertical="center" wrapText="1"/>
    </xf>
    <xf numFmtId="3" fontId="0" fillId="3" borderId="1" xfId="0" applyNumberFormat="1" applyFont="1" applyFill="1" applyBorder="1" applyAlignment="1">
      <alignment horizontal="center" vertical="center"/>
    </xf>
    <xf numFmtId="165" fontId="25" fillId="3" borderId="1" xfId="3" applyFont="1" applyFill="1" applyBorder="1" applyAlignment="1">
      <alignment vertical="center"/>
    </xf>
    <xf numFmtId="0" fontId="41" fillId="3" borderId="1" xfId="0" applyFont="1" applyFill="1" applyBorder="1" applyAlignment="1">
      <alignment vertical="center" wrapText="1"/>
    </xf>
    <xf numFmtId="0" fontId="47"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25" fillId="2" borderId="1" xfId="0" applyFont="1" applyFill="1" applyBorder="1" applyAlignment="1">
      <alignment horizontal="center" vertical="center" wrapText="1"/>
    </xf>
    <xf numFmtId="0" fontId="58" fillId="2" borderId="0" xfId="0" applyFont="1" applyFill="1">
      <alignment vertical="center"/>
    </xf>
    <xf numFmtId="0" fontId="57" fillId="2" borderId="0" xfId="0" applyFont="1" applyFill="1">
      <alignment vertical="center"/>
    </xf>
    <xf numFmtId="0" fontId="61" fillId="2" borderId="1" xfId="0" applyFont="1" applyFill="1" applyBorder="1" applyAlignment="1">
      <alignment vertical="center" wrapText="1"/>
    </xf>
    <xf numFmtId="0" fontId="61" fillId="2" borderId="1" xfId="0" applyFont="1" applyFill="1" applyBorder="1">
      <alignment vertical="center"/>
    </xf>
    <xf numFmtId="0" fontId="59" fillId="2" borderId="1" xfId="0" applyFont="1" applyFill="1" applyBorder="1">
      <alignment vertical="center"/>
    </xf>
    <xf numFmtId="0" fontId="60" fillId="3" borderId="1" xfId="7" applyFont="1" applyFill="1" applyBorder="1" applyAlignment="1">
      <alignment horizontal="center" vertical="center" wrapText="1"/>
    </xf>
    <xf numFmtId="0" fontId="14" fillId="3" borderId="1" xfId="0" applyFont="1" applyFill="1" applyBorder="1" applyAlignment="1">
      <alignment vertical="center" wrapText="1"/>
    </xf>
    <xf numFmtId="0" fontId="60" fillId="3" borderId="1" xfId="0" applyFont="1" applyFill="1" applyBorder="1" applyAlignment="1">
      <alignment vertical="center" wrapText="1"/>
    </xf>
    <xf numFmtId="0" fontId="57" fillId="3" borderId="1" xfId="0" applyFont="1" applyFill="1" applyBorder="1" applyAlignment="1">
      <alignment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1" fillId="3" borderId="1" xfId="0" applyFont="1" applyFill="1" applyBorder="1" applyAlignment="1">
      <alignment horizontal="justify" vertical="center" wrapText="1"/>
    </xf>
    <xf numFmtId="0" fontId="21"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60" fillId="2" borderId="1" xfId="0" applyFont="1" applyFill="1" applyBorder="1">
      <alignment vertical="center"/>
    </xf>
    <xf numFmtId="0" fontId="57" fillId="2" borderId="1" xfId="0" applyFont="1" applyFill="1" applyBorder="1" applyAlignment="1">
      <alignment vertical="center" wrapText="1"/>
    </xf>
    <xf numFmtId="0" fontId="27" fillId="2" borderId="1" xfId="0" applyFont="1" applyFill="1" applyBorder="1" applyAlignment="1">
      <alignment horizontal="center" vertical="center"/>
    </xf>
    <xf numFmtId="0" fontId="37" fillId="0" borderId="7" xfId="0" applyFont="1" applyFill="1" applyBorder="1" applyAlignment="1">
      <alignment horizontal="center" vertical="center" wrapText="1"/>
    </xf>
    <xf numFmtId="0" fontId="39" fillId="0" borderId="7" xfId="1" applyFont="1" applyFill="1" applyBorder="1" applyAlignment="1">
      <alignment horizontal="center" vertical="center" wrapText="1"/>
    </xf>
    <xf numFmtId="0" fontId="37" fillId="0" borderId="7" xfId="0" applyFont="1" applyFill="1" applyBorder="1" applyAlignment="1">
      <alignment horizontal="left" vertical="center" wrapText="1"/>
    </xf>
    <xf numFmtId="0" fontId="16" fillId="0" borderId="12" xfId="0" applyFont="1" applyFill="1" applyBorder="1">
      <alignment vertical="center"/>
    </xf>
    <xf numFmtId="0" fontId="62" fillId="0" borderId="7" xfId="1" applyFont="1" applyFill="1" applyBorder="1" applyAlignment="1">
      <alignment horizontal="center" vertical="center" wrapText="1"/>
    </xf>
    <xf numFmtId="0" fontId="25" fillId="0" borderId="7" xfId="4" applyFont="1" applyFill="1" applyBorder="1" applyAlignment="1">
      <alignment horizontal="center" vertical="center" wrapText="1"/>
    </xf>
    <xf numFmtId="0" fontId="39" fillId="2" borderId="5" xfId="1" applyFont="1" applyFill="1" applyBorder="1" applyAlignment="1">
      <alignment vertical="center" wrapText="1"/>
    </xf>
    <xf numFmtId="0" fontId="0" fillId="0" borderId="0" xfId="0" applyFill="1" applyBorder="1" applyAlignment="1">
      <alignment horizontal="center" vertical="center"/>
    </xf>
    <xf numFmtId="0" fontId="25" fillId="2" borderId="1"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9" xfId="0" applyBorder="1" applyAlignment="1">
      <alignment vertical="center" wrapText="1"/>
    </xf>
    <xf numFmtId="0" fontId="0" fillId="0" borderId="0" xfId="0" applyFill="1" applyBorder="1" applyAlignment="1">
      <alignment vertical="center"/>
    </xf>
    <xf numFmtId="166" fontId="0" fillId="4" borderId="1" xfId="11" applyNumberFormat="1" applyFont="1" applyFill="1" applyBorder="1"/>
    <xf numFmtId="0" fontId="25" fillId="3" borderId="3" xfId="0" applyFont="1" applyFill="1" applyBorder="1" applyAlignment="1"/>
    <xf numFmtId="167" fontId="25" fillId="3" borderId="1" xfId="11" applyNumberFormat="1" applyFont="1" applyFill="1" applyBorder="1"/>
    <xf numFmtId="166" fontId="25" fillId="3" borderId="1" xfId="11" applyNumberFormat="1" applyFont="1" applyFill="1" applyBorder="1"/>
    <xf numFmtId="166" fontId="0" fillId="4" borderId="0" xfId="11" applyNumberFormat="1" applyFont="1" applyFill="1"/>
    <xf numFmtId="0" fontId="69" fillId="4" borderId="1" xfId="0" applyFont="1" applyFill="1" applyBorder="1" applyAlignment="1">
      <alignment vertical="center" wrapText="1"/>
    </xf>
    <xf numFmtId="0" fontId="59" fillId="4" borderId="1" xfId="0" applyFont="1" applyFill="1" applyBorder="1" applyAlignment="1">
      <alignment vertical="center"/>
    </xf>
    <xf numFmtId="167" fontId="59" fillId="4" borderId="1" xfId="11" applyNumberFormat="1" applyFont="1" applyFill="1" applyBorder="1" applyAlignment="1">
      <alignment horizontal="center" vertical="center" wrapText="1"/>
    </xf>
    <xf numFmtId="167" fontId="59" fillId="4" borderId="1" xfId="11" applyNumberFormat="1" applyFont="1" applyFill="1" applyBorder="1" applyAlignment="1">
      <alignment horizontal="center" vertical="center"/>
    </xf>
    <xf numFmtId="0" fontId="59" fillId="4" borderId="1" xfId="0" applyFont="1" applyFill="1" applyBorder="1" applyAlignment="1">
      <alignment horizontal="center" vertical="center"/>
    </xf>
    <xf numFmtId="0" fontId="60" fillId="3" borderId="1" xfId="0" applyFont="1" applyFill="1" applyBorder="1" applyAlignment="1">
      <alignment horizontal="center" vertical="center"/>
    </xf>
    <xf numFmtId="0" fontId="57" fillId="3" borderId="1" xfId="0" applyFont="1" applyFill="1" applyBorder="1" applyAlignment="1">
      <alignment horizontal="left" vertical="center" wrapText="1"/>
    </xf>
    <xf numFmtId="0" fontId="57" fillId="3" borderId="1" xfId="0" applyFont="1" applyFill="1" applyBorder="1" applyAlignment="1">
      <alignment horizontal="center" vertical="center" wrapText="1"/>
    </xf>
    <xf numFmtId="0" fontId="59" fillId="2" borderId="0" xfId="0" applyFont="1" applyFill="1">
      <alignment vertical="center"/>
    </xf>
    <xf numFmtId="0" fontId="59" fillId="2" borderId="1" xfId="0" applyFont="1" applyFill="1" applyBorder="1" applyAlignment="1">
      <alignment horizontal="center" vertical="center"/>
    </xf>
    <xf numFmtId="0" fontId="59" fillId="2" borderId="1" xfId="0" applyFont="1" applyFill="1" applyBorder="1" applyAlignment="1">
      <alignment horizontal="center" vertical="center" wrapText="1"/>
    </xf>
    <xf numFmtId="0" fontId="57" fillId="3" borderId="1" xfId="2" applyFont="1" applyFill="1" applyBorder="1" applyAlignment="1">
      <alignment horizontal="center" vertical="center"/>
    </xf>
    <xf numFmtId="3" fontId="57" fillId="3" borderId="1" xfId="2" applyNumberFormat="1" applyFont="1" applyFill="1" applyBorder="1" applyAlignment="1">
      <alignment horizontal="center" vertical="center"/>
    </xf>
    <xf numFmtId="0" fontId="57" fillId="3" borderId="1" xfId="2" applyFont="1" applyFill="1" applyBorder="1" applyAlignment="1">
      <alignment horizontal="center" vertical="center" wrapText="1"/>
    </xf>
    <xf numFmtId="0" fontId="60" fillId="0" borderId="0" xfId="0" applyFont="1" applyFill="1" applyBorder="1" applyAlignment="1">
      <alignment horizontal="center" vertical="center"/>
    </xf>
    <xf numFmtId="0" fontId="57" fillId="2" borderId="9" xfId="0" applyFont="1" applyFill="1" applyBorder="1" applyAlignment="1">
      <alignment horizontal="center" vertical="center" wrapText="1"/>
    </xf>
    <xf numFmtId="0" fontId="66" fillId="3" borderId="1" xfId="0" applyFont="1" applyFill="1" applyBorder="1" applyAlignment="1">
      <alignment horizontal="justify" vertical="center" wrapText="1"/>
    </xf>
    <xf numFmtId="0" fontId="12" fillId="0" borderId="0" xfId="0" applyFont="1" applyAlignment="1">
      <alignment vertical="center" wrapText="1"/>
    </xf>
    <xf numFmtId="0" fontId="72" fillId="0" borderId="0" xfId="0" applyFont="1" applyFill="1" applyBorder="1" applyAlignment="1">
      <alignment horizontal="center" vertical="center"/>
    </xf>
    <xf numFmtId="0" fontId="72" fillId="0" borderId="0" xfId="0" applyFont="1" applyFill="1" applyBorder="1" applyAlignment="1">
      <alignment horizontal="center" vertical="center" wrapText="1"/>
    </xf>
    <xf numFmtId="9" fontId="72" fillId="0" borderId="0" xfId="0" applyNumberFormat="1" applyFont="1" applyFill="1" applyBorder="1" applyAlignment="1">
      <alignment horizontal="center" vertical="center"/>
    </xf>
    <xf numFmtId="0" fontId="39" fillId="0" borderId="5" xfId="1" applyFont="1" applyFill="1" applyBorder="1" applyAlignment="1">
      <alignment horizontal="center" vertical="center" wrapText="1"/>
    </xf>
    <xf numFmtId="0" fontId="55" fillId="0" borderId="5" xfId="1" applyFont="1" applyFill="1" applyBorder="1" applyAlignment="1">
      <alignment vertical="center" wrapText="1"/>
    </xf>
    <xf numFmtId="0" fontId="37" fillId="0" borderId="0" xfId="0" applyFont="1" applyBorder="1" applyAlignment="1">
      <alignment vertical="center" wrapText="1"/>
    </xf>
    <xf numFmtId="0" fontId="74" fillId="0" borderId="0" xfId="0" applyFont="1" applyFill="1" applyBorder="1" applyAlignment="1">
      <alignment horizontal="center" vertical="center"/>
    </xf>
    <xf numFmtId="0" fontId="74" fillId="0" borderId="0" xfId="0" applyFont="1" applyFill="1" applyBorder="1" applyAlignment="1">
      <alignment horizontal="center" vertical="center" wrapText="1"/>
    </xf>
    <xf numFmtId="9" fontId="74" fillId="0" borderId="0" xfId="0" applyNumberFormat="1" applyFont="1" applyFill="1" applyBorder="1" applyAlignment="1">
      <alignment horizontal="center" vertical="center"/>
    </xf>
    <xf numFmtId="0" fontId="37" fillId="0" borderId="1" xfId="0" applyFont="1" applyBorder="1" applyAlignment="1">
      <alignment horizontal="center" vertical="center"/>
    </xf>
    <xf numFmtId="0" fontId="74" fillId="5" borderId="1" xfId="0" applyFont="1" applyFill="1" applyBorder="1" applyAlignment="1">
      <alignment horizontal="center" vertical="center"/>
    </xf>
    <xf numFmtId="0" fontId="37" fillId="0" borderId="1" xfId="0" applyFont="1" applyBorder="1" applyAlignment="1">
      <alignment vertical="center"/>
    </xf>
    <xf numFmtId="0" fontId="37" fillId="0" borderId="1" xfId="0" applyFont="1" applyBorder="1" applyAlignment="1">
      <alignment vertical="center" wrapText="1"/>
    </xf>
    <xf numFmtId="10" fontId="37" fillId="0" borderId="3" xfId="0" applyNumberFormat="1" applyFont="1" applyBorder="1" applyAlignment="1">
      <alignment horizontal="center" vertical="center"/>
    </xf>
    <xf numFmtId="0" fontId="72" fillId="7" borderId="1" xfId="0" applyFont="1" applyFill="1" applyBorder="1" applyAlignment="1">
      <alignment horizontal="center" vertical="center"/>
    </xf>
    <xf numFmtId="0" fontId="73" fillId="5" borderId="1" xfId="0" applyFont="1" applyFill="1" applyBorder="1" applyAlignment="1">
      <alignment horizontal="center" vertical="center"/>
    </xf>
    <xf numFmtId="0" fontId="73" fillId="5" borderId="1" xfId="0" applyFont="1" applyFill="1" applyBorder="1" applyAlignment="1">
      <alignment horizontal="center" vertical="center" wrapText="1"/>
    </xf>
    <xf numFmtId="0" fontId="75" fillId="0" borderId="1" xfId="0" applyFont="1" applyBorder="1">
      <alignment vertical="center"/>
    </xf>
    <xf numFmtId="0" fontId="57" fillId="3" borderId="11" xfId="0" applyFont="1" applyFill="1" applyBorder="1" applyAlignment="1">
      <alignment horizontal="center" vertical="center" wrapText="1"/>
    </xf>
    <xf numFmtId="0" fontId="57" fillId="3" borderId="11" xfId="0" applyFont="1" applyFill="1" applyBorder="1">
      <alignment vertical="center"/>
    </xf>
    <xf numFmtId="0" fontId="74" fillId="5" borderId="9" xfId="0" applyFont="1" applyFill="1" applyBorder="1" applyAlignment="1">
      <alignment horizontal="center" vertical="center"/>
    </xf>
    <xf numFmtId="0" fontId="74" fillId="5" borderId="9" xfId="0" applyFont="1" applyFill="1" applyBorder="1" applyAlignment="1">
      <alignment horizontal="center" vertical="center" wrapText="1"/>
    </xf>
    <xf numFmtId="0" fontId="74" fillId="5" borderId="14" xfId="0" applyFont="1" applyFill="1" applyBorder="1" applyAlignment="1">
      <alignment horizontal="center" vertical="center" wrapText="1"/>
    </xf>
    <xf numFmtId="9" fontId="74" fillId="6" borderId="3" xfId="0" applyNumberFormat="1" applyFont="1" applyFill="1" applyBorder="1" applyAlignment="1">
      <alignment horizontal="center" vertical="center" wrapText="1"/>
    </xf>
    <xf numFmtId="0" fontId="75" fillId="0" borderId="1" xfId="0" applyFont="1" applyBorder="1" applyAlignment="1">
      <alignment horizontal="center" vertical="center"/>
    </xf>
    <xf numFmtId="10" fontId="75" fillId="0" borderId="1" xfId="0" applyNumberFormat="1" applyFont="1" applyBorder="1" applyAlignment="1">
      <alignment horizontal="center" vertical="center"/>
    </xf>
    <xf numFmtId="0" fontId="76" fillId="7" borderId="1" xfId="0" applyFont="1" applyFill="1" applyBorder="1" applyAlignment="1">
      <alignment horizontal="center" vertical="center"/>
    </xf>
    <xf numFmtId="9" fontId="76" fillId="7" borderId="1" xfId="0" applyNumberFormat="1" applyFont="1" applyFill="1" applyBorder="1" applyAlignment="1">
      <alignment horizontal="center" vertical="center"/>
    </xf>
    <xf numFmtId="1" fontId="74" fillId="6" borderId="3" xfId="0" applyNumberFormat="1" applyFont="1" applyFill="1" applyBorder="1" applyAlignment="1">
      <alignment horizontal="center" vertical="center" wrapText="1"/>
    </xf>
    <xf numFmtId="0" fontId="57" fillId="0" borderId="1" xfId="0" applyFont="1" applyBorder="1" applyAlignment="1">
      <alignment horizontal="center" vertical="center"/>
    </xf>
    <xf numFmtId="0" fontId="15"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79" fillId="3" borderId="1" xfId="0" applyFont="1" applyFill="1" applyBorder="1" applyAlignment="1">
      <alignment horizontal="left" vertical="center" wrapText="1"/>
    </xf>
    <xf numFmtId="0" fontId="60" fillId="3" borderId="1" xfId="0" applyFont="1" applyFill="1" applyBorder="1" applyAlignment="1">
      <alignment horizontal="center" vertical="center" wrapText="1"/>
    </xf>
    <xf numFmtId="0" fontId="57" fillId="3" borderId="1" xfId="0" applyFont="1" applyFill="1" applyBorder="1" applyAlignment="1">
      <alignment horizontal="left" vertical="center" wrapText="1"/>
    </xf>
    <xf numFmtId="0" fontId="57" fillId="3" borderId="11" xfId="0" applyFont="1" applyFill="1" applyBorder="1" applyAlignment="1">
      <alignment vertical="center" wrapText="1"/>
    </xf>
    <xf numFmtId="0" fontId="57" fillId="3" borderId="1" xfId="0" applyFont="1" applyFill="1" applyBorder="1" applyAlignment="1">
      <alignment horizontal="center" vertical="center" wrapText="1"/>
    </xf>
    <xf numFmtId="0" fontId="57" fillId="3" borderId="1" xfId="25" applyFont="1" applyFill="1" applyBorder="1" applyAlignment="1">
      <alignment horizontal="center" vertical="center" wrapText="1"/>
    </xf>
    <xf numFmtId="0" fontId="57" fillId="3" borderId="1" xfId="25" applyFont="1" applyFill="1" applyBorder="1" applyAlignment="1">
      <alignment horizontal="justify" vertical="center"/>
    </xf>
    <xf numFmtId="0" fontId="11" fillId="3" borderId="1" xfId="25" applyFill="1" applyBorder="1">
      <alignment vertical="center"/>
    </xf>
    <xf numFmtId="0" fontId="37" fillId="3" borderId="1" xfId="25" applyFont="1" applyFill="1" applyBorder="1" applyAlignment="1">
      <alignment horizontal="center" vertical="center" wrapText="1"/>
    </xf>
    <xf numFmtId="0" fontId="57" fillId="3" borderId="1" xfId="25" applyFont="1" applyFill="1" applyBorder="1" applyAlignment="1">
      <alignment horizontal="center" vertical="center" wrapText="1"/>
    </xf>
    <xf numFmtId="0" fontId="11" fillId="3" borderId="1" xfId="25" applyFill="1" applyBorder="1">
      <alignment vertical="center"/>
    </xf>
    <xf numFmtId="0" fontId="37" fillId="3" borderId="1" xfId="25" applyFont="1" applyFill="1" applyBorder="1" applyAlignment="1">
      <alignment horizontal="center" vertical="center" wrapText="1"/>
    </xf>
    <xf numFmtId="0" fontId="57" fillId="3" borderId="1" xfId="25" applyFont="1" applyFill="1" applyBorder="1" applyAlignment="1">
      <alignment vertical="center" wrapText="1"/>
    </xf>
    <xf numFmtId="0" fontId="57" fillId="3" borderId="1" xfId="25" applyFont="1" applyFill="1" applyBorder="1" applyAlignment="1">
      <alignment vertical="center" wrapText="1"/>
    </xf>
    <xf numFmtId="0" fontId="57" fillId="3" borderId="1" xfId="25" applyFont="1" applyFill="1" applyBorder="1" applyAlignment="1">
      <alignment horizontal="justify" vertical="center"/>
    </xf>
    <xf numFmtId="0" fontId="5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80" fillId="3" borderId="1" xfId="0" applyFont="1" applyFill="1" applyBorder="1" applyAlignment="1">
      <alignment horizontal="center" vertical="center" wrapText="1"/>
    </xf>
    <xf numFmtId="0" fontId="60" fillId="3" borderId="9" xfId="0" applyFont="1" applyFill="1" applyBorder="1" applyAlignment="1">
      <alignment vertical="center" wrapText="1"/>
    </xf>
    <xf numFmtId="0" fontId="35" fillId="3" borderId="1" xfId="1" applyFill="1" applyBorder="1" applyAlignment="1">
      <alignment vertical="center" wrapText="1"/>
    </xf>
    <xf numFmtId="0" fontId="35" fillId="3" borderId="1" xfId="1" applyFill="1" applyBorder="1" applyAlignment="1">
      <alignment horizontal="left" vertical="center" wrapText="1"/>
    </xf>
    <xf numFmtId="0" fontId="60" fillId="3" borderId="1" xfId="44" applyFont="1" applyFill="1" applyBorder="1" applyAlignment="1">
      <alignment horizontal="center" vertical="center" wrapText="1"/>
    </xf>
    <xf numFmtId="0" fontId="60" fillId="3" borderId="1" xfId="44" applyFont="1" applyFill="1" applyBorder="1" applyAlignment="1">
      <alignment vertical="center" wrapText="1"/>
    </xf>
    <xf numFmtId="0" fontId="30" fillId="3" borderId="1" xfId="0" applyFont="1" applyFill="1" applyBorder="1" applyAlignment="1">
      <alignment vertical="center" wrapText="1"/>
    </xf>
    <xf numFmtId="0" fontId="80" fillId="3" borderId="3" xfId="0" applyFont="1" applyFill="1" applyBorder="1" applyAlignment="1">
      <alignment horizontal="center" vertical="center" wrapText="1"/>
    </xf>
    <xf numFmtId="0" fontId="30" fillId="3" borderId="1" xfId="0" applyFont="1" applyFill="1" applyBorder="1" applyAlignment="1">
      <alignment horizontal="center" vertical="center" wrapText="1"/>
    </xf>
    <xf numFmtId="9" fontId="80" fillId="3" borderId="3"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60" fillId="3" borderId="1" xfId="58" applyFont="1" applyFill="1" applyBorder="1" applyAlignment="1">
      <alignment vertical="center" wrapText="1"/>
    </xf>
    <xf numFmtId="0" fontId="80" fillId="3" borderId="1" xfId="61" applyFont="1" applyFill="1" applyBorder="1" applyAlignment="1">
      <alignment horizontal="center" vertical="center" wrapText="1"/>
    </xf>
    <xf numFmtId="0" fontId="60" fillId="3" borderId="1" xfId="61" applyFont="1" applyFill="1" applyBorder="1" applyAlignment="1">
      <alignment vertical="center" wrapText="1"/>
    </xf>
    <xf numFmtId="0" fontId="60" fillId="3" borderId="1" xfId="61" applyFont="1" applyFill="1" applyBorder="1" applyAlignment="1">
      <alignment horizontal="center" vertical="center" wrapText="1"/>
    </xf>
    <xf numFmtId="0" fontId="60" fillId="3" borderId="1" xfId="61" applyFont="1" applyFill="1" applyBorder="1" applyAlignment="1">
      <alignment horizontal="center" vertical="center" wrapText="1"/>
    </xf>
    <xf numFmtId="0" fontId="35" fillId="3" borderId="1" xfId="1" applyFill="1" applyBorder="1" applyAlignment="1">
      <alignment horizontal="center" vertical="center" wrapText="1"/>
    </xf>
    <xf numFmtId="9" fontId="57" fillId="3" borderId="1" xfId="2" applyNumberFormat="1" applyFont="1" applyFill="1" applyBorder="1" applyAlignment="1">
      <alignment horizontal="center" vertical="center"/>
    </xf>
    <xf numFmtId="0" fontId="8" fillId="3" borderId="1" xfId="4" applyFont="1" applyFill="1" applyBorder="1" applyAlignment="1">
      <alignment horizontal="center" vertical="center"/>
    </xf>
    <xf numFmtId="3" fontId="8" fillId="3" borderId="1" xfId="4" applyNumberFormat="1" applyFont="1" applyFill="1" applyBorder="1" applyAlignment="1">
      <alignment horizontal="center" vertical="center"/>
    </xf>
    <xf numFmtId="3" fontId="8" fillId="3" borderId="1" xfId="4" applyNumberFormat="1" applyFont="1" applyFill="1" applyBorder="1" applyAlignment="1">
      <alignment horizontal="center" vertical="center" wrapText="1"/>
    </xf>
    <xf numFmtId="0" fontId="40" fillId="3" borderId="1" xfId="4" applyFont="1" applyFill="1" applyBorder="1" applyAlignment="1">
      <alignment vertical="center"/>
    </xf>
    <xf numFmtId="3" fontId="8" fillId="3" borderId="7" xfId="4" applyNumberFormat="1" applyFont="1" applyFill="1" applyBorder="1" applyAlignment="1">
      <alignment horizontal="center" vertical="center"/>
    </xf>
    <xf numFmtId="3" fontId="0" fillId="3" borderId="1" xfId="0" applyNumberFormat="1" applyFill="1" applyBorder="1" applyAlignment="1">
      <alignment horizontal="center" vertical="center"/>
    </xf>
    <xf numFmtId="0" fontId="8" fillId="3" borderId="1" xfId="0" applyFont="1" applyFill="1" applyBorder="1" applyAlignment="1">
      <alignment horizontal="center" vertical="center"/>
    </xf>
    <xf numFmtId="0" fontId="8" fillId="3" borderId="1" xfId="4" applyFont="1" applyFill="1" applyBorder="1" applyAlignment="1">
      <alignment horizontal="left" vertical="center"/>
    </xf>
    <xf numFmtId="0" fontId="8" fillId="3" borderId="1" xfId="4" applyFont="1" applyFill="1" applyBorder="1" applyAlignment="1">
      <alignment horizontal="left" vertical="center" wrapText="1"/>
    </xf>
    <xf numFmtId="0" fontId="40" fillId="3" borderId="1" xfId="0" applyFont="1" applyFill="1" applyBorder="1" applyAlignment="1">
      <alignment horizontal="left" vertical="center"/>
    </xf>
    <xf numFmtId="0" fontId="40" fillId="3" borderId="1" xfId="0" applyFont="1" applyFill="1" applyBorder="1" applyAlignment="1">
      <alignment vertical="center" wrapText="1"/>
    </xf>
    <xf numFmtId="0" fontId="8" fillId="3" borderId="1" xfId="0" applyFont="1" applyFill="1" applyBorder="1" applyAlignment="1">
      <alignment vertical="center"/>
    </xf>
    <xf numFmtId="3" fontId="82" fillId="3" borderId="0" xfId="0" applyNumberFormat="1" applyFont="1" applyFill="1" applyAlignment="1">
      <alignment vertical="center"/>
    </xf>
    <xf numFmtId="167" fontId="8" fillId="3" borderId="1" xfId="11" applyNumberFormat="1" applyFont="1" applyFill="1" applyBorder="1" applyAlignment="1">
      <alignment vertical="center"/>
    </xf>
    <xf numFmtId="167" fontId="8" fillId="3" borderId="1" xfId="11" applyNumberFormat="1" applyFont="1" applyFill="1" applyBorder="1" applyAlignment="1">
      <alignment horizontal="left" vertical="center"/>
    </xf>
    <xf numFmtId="0" fontId="8" fillId="3" borderId="1" xfId="0" applyFont="1" applyFill="1" applyBorder="1" applyAlignment="1">
      <alignment vertical="center" wrapText="1"/>
    </xf>
    <xf numFmtId="165" fontId="8" fillId="3" borderId="1" xfId="3" applyFont="1" applyFill="1" applyBorder="1" applyAlignment="1">
      <alignment horizontal="center" vertical="center"/>
    </xf>
    <xf numFmtId="165" fontId="8" fillId="3" borderId="11" xfId="3" applyFont="1" applyFill="1" applyBorder="1" applyAlignment="1">
      <alignment horizontal="center" vertical="center"/>
    </xf>
    <xf numFmtId="165" fontId="8" fillId="3" borderId="7" xfId="3" applyFont="1" applyFill="1" applyBorder="1" applyAlignment="1">
      <alignment horizontal="center" vertical="center"/>
    </xf>
    <xf numFmtId="165" fontId="8" fillId="3" borderId="1" xfId="3" applyFont="1" applyFill="1" applyBorder="1" applyAlignment="1">
      <alignment vertical="center"/>
    </xf>
    <xf numFmtId="165" fontId="8" fillId="3" borderId="1" xfId="3" applyFont="1" applyFill="1" applyBorder="1" applyAlignment="1">
      <alignment vertical="center" wrapText="1"/>
    </xf>
    <xf numFmtId="165" fontId="0" fillId="3" borderId="1" xfId="3" applyFont="1" applyFill="1" applyBorder="1" applyAlignment="1">
      <alignment horizontal="center" vertical="center"/>
    </xf>
    <xf numFmtId="165" fontId="8" fillId="3" borderId="11" xfId="3" applyFont="1" applyFill="1" applyBorder="1" applyAlignment="1">
      <alignment vertical="center"/>
    </xf>
    <xf numFmtId="3" fontId="8" fillId="3" borderId="1" xfId="4" applyNumberFormat="1" applyFont="1" applyFill="1" applyBorder="1" applyAlignment="1">
      <alignment horizontal="right" vertical="center"/>
    </xf>
    <xf numFmtId="3" fontId="25" fillId="3" borderId="1" xfId="4" applyNumberFormat="1" applyFont="1" applyFill="1" applyBorder="1" applyAlignment="1">
      <alignment horizontal="right" vertical="center"/>
    </xf>
    <xf numFmtId="3" fontId="25" fillId="3" borderId="1" xfId="0" applyNumberFormat="1" applyFont="1" applyFill="1" applyBorder="1" applyAlignment="1">
      <alignment horizontal="right" vertical="center"/>
    </xf>
    <xf numFmtId="166" fontId="8" fillId="3" borderId="1" xfId="11" applyNumberFormat="1" applyFont="1" applyFill="1" applyBorder="1" applyAlignment="1">
      <alignment vertical="center"/>
    </xf>
    <xf numFmtId="166" fontId="0" fillId="3" borderId="1" xfId="11" applyNumberFormat="1" applyFont="1" applyFill="1" applyBorder="1" applyAlignment="1">
      <alignment vertical="center"/>
    </xf>
    <xf numFmtId="0" fontId="57" fillId="8" borderId="1" xfId="0" applyFont="1" applyFill="1" applyBorder="1" applyAlignment="1">
      <alignment horizontal="center" vertical="center"/>
    </xf>
    <xf numFmtId="0" fontId="57" fillId="8" borderId="11" xfId="0" applyFont="1" applyFill="1" applyBorder="1" applyAlignment="1">
      <alignment horizontal="center" vertical="center"/>
    </xf>
    <xf numFmtId="0" fontId="60" fillId="8" borderId="1" xfId="0" applyFont="1" applyFill="1" applyBorder="1" applyAlignment="1">
      <alignment horizontal="center" vertical="center"/>
    </xf>
    <xf numFmtId="0" fontId="0" fillId="8" borderId="0" xfId="0" applyFill="1" applyBorder="1">
      <alignment vertical="center"/>
    </xf>
    <xf numFmtId="0" fontId="60" fillId="8" borderId="3" xfId="0" applyFont="1" applyFill="1" applyBorder="1" applyAlignment="1">
      <alignment horizontal="center" vertical="center"/>
    </xf>
    <xf numFmtId="0" fontId="0" fillId="8" borderId="0" xfId="0" applyFill="1">
      <alignment vertical="center"/>
    </xf>
    <xf numFmtId="0" fontId="57" fillId="8" borderId="1" xfId="0" applyFont="1" applyFill="1" applyBorder="1" applyAlignment="1">
      <alignment horizontal="center" vertical="center"/>
    </xf>
    <xf numFmtId="0" fontId="60" fillId="8" borderId="11" xfId="0" applyFont="1" applyFill="1" applyBorder="1" applyAlignment="1">
      <alignment horizontal="center" vertical="center"/>
    </xf>
    <xf numFmtId="0" fontId="48" fillId="2" borderId="3" xfId="0" applyFont="1" applyFill="1" applyBorder="1" applyAlignment="1">
      <alignment vertical="center" wrapText="1"/>
    </xf>
    <xf numFmtId="0" fontId="30" fillId="3" borderId="14" xfId="0" applyFont="1" applyFill="1" applyBorder="1" applyAlignment="1">
      <alignment horizontal="center" vertical="center"/>
    </xf>
    <xf numFmtId="0" fontId="30" fillId="3" borderId="2" xfId="0" applyFont="1" applyFill="1" applyBorder="1" applyAlignment="1">
      <alignment horizontal="center" vertical="center"/>
    </xf>
    <xf numFmtId="0" fontId="37" fillId="3" borderId="1" xfId="97" applyFont="1" applyFill="1" applyBorder="1" applyAlignment="1">
      <alignment horizontal="center" vertical="center" wrapText="1"/>
    </xf>
    <xf numFmtId="0" fontId="33" fillId="3" borderId="1" xfId="0" applyFont="1" applyFill="1" applyBorder="1" applyAlignment="1">
      <alignment horizontal="left" vertical="center" wrapText="1"/>
    </xf>
    <xf numFmtId="0" fontId="84" fillId="3" borderId="1" xfId="0" applyFont="1" applyFill="1" applyBorder="1" applyAlignment="1">
      <alignment horizontal="left" vertical="center" wrapText="1"/>
    </xf>
    <xf numFmtId="0" fontId="6" fillId="0" borderId="0" xfId="0" applyFont="1" applyFill="1">
      <alignment vertical="center"/>
    </xf>
    <xf numFmtId="0" fontId="58" fillId="5" borderId="9" xfId="0" applyFont="1" applyFill="1" applyBorder="1" applyAlignment="1">
      <alignment horizontal="center" vertical="center"/>
    </xf>
    <xf numFmtId="0" fontId="58" fillId="5" borderId="9" xfId="0" applyFont="1" applyFill="1" applyBorder="1" applyAlignment="1">
      <alignment horizontal="center" vertical="center" wrapText="1"/>
    </xf>
    <xf numFmtId="0" fontId="58" fillId="5" borderId="14" xfId="0" applyFont="1" applyFill="1" applyBorder="1" applyAlignment="1">
      <alignment horizontal="center" vertical="center" wrapText="1"/>
    </xf>
    <xf numFmtId="0" fontId="59" fillId="5" borderId="1" xfId="0" applyFont="1" applyFill="1" applyBorder="1" applyAlignment="1">
      <alignment horizontal="center" vertical="center"/>
    </xf>
    <xf numFmtId="0" fontId="59" fillId="5" borderId="1" xfId="0" applyFont="1" applyFill="1" applyBorder="1" applyAlignment="1">
      <alignment horizontal="center" vertical="center" wrapText="1"/>
    </xf>
    <xf numFmtId="0" fontId="85" fillId="3" borderId="1" xfId="0" applyFont="1" applyFill="1" applyBorder="1" applyAlignment="1">
      <alignment horizontal="justify" vertical="center" wrapText="1"/>
    </xf>
    <xf numFmtId="0" fontId="57" fillId="3" borderId="11" xfId="0" applyFont="1" applyFill="1" applyBorder="1" applyAlignment="1">
      <alignment horizontal="center" vertical="center"/>
    </xf>
    <xf numFmtId="0" fontId="57"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9" fontId="29" fillId="3" borderId="1" xfId="147" applyNumberFormat="1" applyFont="1" applyFill="1" applyBorder="1" applyAlignment="1">
      <alignment horizontal="center" vertical="center" wrapText="1"/>
    </xf>
    <xf numFmtId="9" fontId="6" fillId="3" borderId="1" xfId="148" applyNumberFormat="1" applyFill="1" applyBorder="1" applyAlignment="1">
      <alignment horizontal="center" vertical="center"/>
    </xf>
    <xf numFmtId="0" fontId="39" fillId="0" borderId="7" xfId="1" applyFont="1" applyFill="1" applyBorder="1" applyAlignment="1">
      <alignment horizontal="center" vertical="center" wrapText="1"/>
    </xf>
    <xf numFmtId="0" fontId="5" fillId="3" borderId="1" xfId="0" applyFont="1" applyFill="1" applyBorder="1" applyAlignment="1">
      <alignment horizontal="justify" vertical="center" wrapText="1"/>
    </xf>
    <xf numFmtId="3" fontId="57" fillId="3" borderId="1" xfId="371" applyNumberFormat="1" applyFont="1" applyFill="1" applyBorder="1" applyAlignment="1">
      <alignment horizontal="center" vertical="center"/>
    </xf>
    <xf numFmtId="0" fontId="57" fillId="3" borderId="1" xfId="371" applyFont="1" applyFill="1" applyBorder="1" applyAlignment="1">
      <alignment horizontal="center" vertical="center" wrapText="1"/>
    </xf>
    <xf numFmtId="0" fontId="35" fillId="3" borderId="1" xfId="1" applyFill="1" applyBorder="1" applyAlignment="1">
      <alignment horizontal="center" vertical="center" wrapText="1"/>
    </xf>
    <xf numFmtId="10" fontId="57" fillId="3" borderId="1" xfId="371" applyNumberFormat="1" applyFont="1" applyFill="1" applyBorder="1" applyAlignment="1">
      <alignment horizontal="center" vertical="center"/>
    </xf>
    <xf numFmtId="0" fontId="39" fillId="0" borderId="7" xfId="1" applyFont="1" applyFill="1" applyBorder="1" applyAlignment="1">
      <alignment vertical="center" wrapText="1"/>
    </xf>
    <xf numFmtId="0" fontId="25" fillId="3" borderId="1" xfId="320" applyFont="1" applyFill="1" applyBorder="1" applyAlignment="1">
      <alignment horizontal="center" vertical="center"/>
    </xf>
    <xf numFmtId="3" fontId="25" fillId="3" borderId="1" xfId="320" applyNumberFormat="1" applyFont="1" applyFill="1" applyBorder="1" applyAlignment="1">
      <alignment horizontal="center" vertical="center" wrapText="1"/>
    </xf>
    <xf numFmtId="165" fontId="25" fillId="3" borderId="1" xfId="309" applyFont="1" applyFill="1" applyBorder="1" applyAlignment="1">
      <alignment horizontal="center" vertical="center"/>
    </xf>
    <xf numFmtId="0" fontId="5" fillId="3" borderId="1" xfId="320" applyFill="1" applyBorder="1" applyAlignment="1">
      <alignment horizontal="center" vertical="center"/>
    </xf>
    <xf numFmtId="0" fontId="41" fillId="3" borderId="1" xfId="320" applyFont="1" applyFill="1" applyBorder="1" applyAlignment="1">
      <alignment vertical="center"/>
    </xf>
    <xf numFmtId="0" fontId="40" fillId="3" borderId="1" xfId="320" applyFont="1" applyFill="1" applyBorder="1" applyAlignment="1">
      <alignment vertical="center" wrapText="1"/>
    </xf>
    <xf numFmtId="165" fontId="25" fillId="3" borderId="1" xfId="309" applyFont="1" applyFill="1" applyBorder="1" applyAlignment="1">
      <alignment vertical="center" wrapText="1"/>
    </xf>
    <xf numFmtId="0" fontId="40" fillId="3" borderId="1" xfId="320" applyFont="1" applyFill="1" applyBorder="1" applyAlignment="1">
      <alignment vertical="center"/>
    </xf>
    <xf numFmtId="3" fontId="5" fillId="3" borderId="1" xfId="220" applyNumberFormat="1" applyFill="1" applyBorder="1" applyAlignment="1">
      <alignment horizontal="center" vertical="center"/>
    </xf>
    <xf numFmtId="0" fontId="41" fillId="3" borderId="1" xfId="320" applyFont="1" applyFill="1" applyBorder="1" applyAlignment="1">
      <alignment horizontal="left" vertical="center" wrapText="1"/>
    </xf>
    <xf numFmtId="3" fontId="5" fillId="3" borderId="1" xfId="320" applyNumberFormat="1" applyFont="1" applyFill="1" applyBorder="1" applyAlignment="1">
      <alignment horizontal="center" vertical="center"/>
    </xf>
    <xf numFmtId="0" fontId="40" fillId="3" borderId="1" xfId="320" applyFont="1" applyFill="1" applyBorder="1" applyAlignment="1">
      <alignment horizontal="left" vertical="center" wrapText="1"/>
    </xf>
    <xf numFmtId="3" fontId="25" fillId="3" borderId="1" xfId="220" applyNumberFormat="1" applyFont="1" applyFill="1" applyBorder="1" applyAlignment="1">
      <alignment horizontal="center" vertical="center"/>
    </xf>
    <xf numFmtId="0" fontId="5" fillId="3" borderId="1" xfId="220" applyFont="1" applyFill="1" applyBorder="1" applyAlignment="1">
      <alignment horizontal="center" vertical="center"/>
    </xf>
    <xf numFmtId="0" fontId="40" fillId="3" borderId="1" xfId="220" applyFont="1" applyFill="1" applyBorder="1" applyAlignment="1">
      <alignment horizontal="left" vertical="center"/>
    </xf>
    <xf numFmtId="3" fontId="5" fillId="3" borderId="1" xfId="320" applyNumberFormat="1" applyFont="1" applyFill="1" applyBorder="1" applyAlignment="1">
      <alignment horizontal="right" vertical="center"/>
    </xf>
    <xf numFmtId="3" fontId="25" fillId="3" borderId="1" xfId="320" applyNumberFormat="1" applyFont="1" applyFill="1" applyBorder="1" applyAlignment="1">
      <alignment horizontal="right" vertical="center"/>
    </xf>
    <xf numFmtId="3" fontId="25" fillId="3" borderId="1" xfId="220" applyNumberFormat="1" applyFont="1" applyFill="1" applyBorder="1" applyAlignment="1">
      <alignment horizontal="right" vertical="center"/>
    </xf>
    <xf numFmtId="3" fontId="25" fillId="3" borderId="1" xfId="320" applyNumberFormat="1" applyFont="1" applyFill="1" applyBorder="1" applyAlignment="1">
      <alignment horizontal="center" vertical="center"/>
    </xf>
    <xf numFmtId="0" fontId="25" fillId="3" borderId="1" xfId="220" applyFont="1" applyFill="1" applyBorder="1" applyAlignment="1">
      <alignment horizontal="center" vertical="center"/>
    </xf>
    <xf numFmtId="165" fontId="25" fillId="3" borderId="1" xfId="309" applyFont="1" applyFill="1" applyBorder="1" applyAlignment="1">
      <alignment vertical="center"/>
    </xf>
    <xf numFmtId="0" fontId="40" fillId="3" borderId="1" xfId="220" applyFont="1" applyFill="1" applyBorder="1" applyAlignment="1">
      <alignment vertical="center" wrapText="1"/>
    </xf>
    <xf numFmtId="3" fontId="82" fillId="3" borderId="0" xfId="220" applyNumberFormat="1" applyFont="1" applyFill="1" applyAlignment="1">
      <alignment vertical="center"/>
    </xf>
    <xf numFmtId="167" fontId="25" fillId="3" borderId="1" xfId="446" applyNumberFormat="1" applyFont="1" applyFill="1" applyBorder="1" applyAlignment="1">
      <alignment vertical="center"/>
    </xf>
    <xf numFmtId="0" fontId="35" fillId="3" borderId="1" xfId="1" applyFill="1" applyBorder="1" applyAlignment="1">
      <alignment vertical="center" wrapText="1"/>
    </xf>
    <xf numFmtId="0" fontId="60" fillId="3" borderId="1" xfId="220" applyFont="1" applyFill="1" applyBorder="1" applyAlignment="1">
      <alignment vertical="center" wrapText="1"/>
    </xf>
    <xf numFmtId="0" fontId="35" fillId="3" borderId="1" xfId="1" applyFill="1" applyBorder="1" applyAlignment="1">
      <alignment horizontal="left" vertical="center" wrapText="1"/>
    </xf>
    <xf numFmtId="0" fontId="4" fillId="3" borderId="1" xfId="0" applyFont="1" applyFill="1" applyBorder="1" applyAlignment="1">
      <alignment horizontal="center" vertical="center" wrapText="1"/>
    </xf>
    <xf numFmtId="0" fontId="57" fillId="3" borderId="1" xfId="220" applyFont="1" applyFill="1" applyBorder="1" applyAlignment="1">
      <alignment horizontal="center" vertical="center" wrapText="1"/>
    </xf>
    <xf numFmtId="0" fontId="4" fillId="3" borderId="1" xfId="4" applyFont="1" applyFill="1" applyBorder="1" applyAlignment="1">
      <alignment horizontal="center" vertical="center"/>
    </xf>
    <xf numFmtId="3" fontId="4" fillId="3" borderId="1" xfId="4" applyNumberFormat="1" applyFont="1" applyFill="1" applyBorder="1" applyAlignment="1">
      <alignment horizontal="center" vertical="center"/>
    </xf>
    <xf numFmtId="3" fontId="4" fillId="3" borderId="1" xfId="320" applyNumberFormat="1" applyFont="1" applyFill="1" applyBorder="1" applyAlignment="1">
      <alignment horizontal="center" vertical="center"/>
    </xf>
    <xf numFmtId="165" fontId="4" fillId="3" borderId="1" xfId="309" applyFont="1" applyFill="1" applyBorder="1" applyAlignment="1">
      <alignment horizontal="center" vertical="center"/>
    </xf>
    <xf numFmtId="3" fontId="4" fillId="3" borderId="1" xfId="320" applyNumberFormat="1" applyFont="1" applyFill="1" applyBorder="1" applyAlignment="1">
      <alignment horizontal="center" vertical="center" wrapText="1"/>
    </xf>
    <xf numFmtId="0" fontId="4" fillId="3" borderId="1" xfId="320" applyFont="1" applyFill="1" applyBorder="1" applyAlignment="1">
      <alignment horizontal="center" vertical="center"/>
    </xf>
    <xf numFmtId="165" fontId="4" fillId="3" borderId="11" xfId="309" applyFont="1" applyFill="1" applyBorder="1" applyAlignment="1">
      <alignment horizontal="center" vertical="center"/>
    </xf>
    <xf numFmtId="165" fontId="4" fillId="3" borderId="1" xfId="309" applyFont="1" applyFill="1" applyBorder="1" applyAlignment="1">
      <alignment vertical="center"/>
    </xf>
    <xf numFmtId="165" fontId="4" fillId="3" borderId="1" xfId="309" applyFont="1" applyFill="1" applyBorder="1" applyAlignment="1">
      <alignment vertical="center" wrapText="1"/>
    </xf>
    <xf numFmtId="3" fontId="4" fillId="3" borderId="9" xfId="320" applyNumberFormat="1" applyFont="1" applyFill="1" applyBorder="1" applyAlignment="1">
      <alignment horizontal="center" vertical="center"/>
    </xf>
    <xf numFmtId="3" fontId="4" fillId="3" borderId="1" xfId="220" applyNumberFormat="1" applyFont="1" applyFill="1" applyBorder="1" applyAlignment="1">
      <alignment horizontal="center" vertical="center" wrapText="1"/>
    </xf>
    <xf numFmtId="3" fontId="4" fillId="3" borderId="1" xfId="220" applyNumberFormat="1" applyFont="1" applyFill="1" applyBorder="1" applyAlignment="1">
      <alignment horizontal="center" vertical="center"/>
    </xf>
    <xf numFmtId="0" fontId="4" fillId="3" borderId="1" xfId="220" applyFont="1" applyFill="1" applyBorder="1" applyAlignment="1">
      <alignment horizontal="center" vertical="center"/>
    </xf>
    <xf numFmtId="165" fontId="4" fillId="3" borderId="11" xfId="309" applyFont="1" applyFill="1" applyBorder="1" applyAlignment="1">
      <alignment vertical="center"/>
    </xf>
    <xf numFmtId="0" fontId="4" fillId="3" borderId="1" xfId="320" applyFont="1" applyFill="1" applyBorder="1" applyAlignment="1">
      <alignment horizontal="left" vertical="center"/>
    </xf>
    <xf numFmtId="0" fontId="4" fillId="3" borderId="1" xfId="320" applyFont="1" applyFill="1" applyBorder="1" applyAlignment="1">
      <alignment horizontal="left" vertical="center" wrapText="1"/>
    </xf>
    <xf numFmtId="3" fontId="4" fillId="3" borderId="1" xfId="320" applyNumberFormat="1" applyFont="1" applyFill="1" applyBorder="1" applyAlignment="1">
      <alignment horizontal="right" vertical="center"/>
    </xf>
    <xf numFmtId="0" fontId="41" fillId="3" borderId="1" xfId="220" applyFont="1" applyFill="1" applyBorder="1" applyAlignment="1">
      <alignment horizontal="left" vertical="center"/>
    </xf>
    <xf numFmtId="3" fontId="4" fillId="3" borderId="1" xfId="220" applyNumberFormat="1" applyFont="1" applyFill="1" applyBorder="1" applyAlignment="1">
      <alignment horizontal="right" vertical="center"/>
    </xf>
    <xf numFmtId="0" fontId="41" fillId="3" borderId="1" xfId="220" applyFont="1" applyFill="1" applyBorder="1" applyAlignment="1">
      <alignment horizontal="left" vertical="center" wrapText="1"/>
    </xf>
    <xf numFmtId="167" fontId="0" fillId="0" borderId="0" xfId="0" applyNumberFormat="1" applyFill="1" applyBorder="1" applyAlignment="1">
      <alignment vertical="center"/>
    </xf>
    <xf numFmtId="0" fontId="3"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5" fillId="3" borderId="11" xfId="0" applyFont="1" applyFill="1" applyBorder="1" applyAlignment="1">
      <alignment horizontal="justify" vertical="center" wrapText="1"/>
    </xf>
    <xf numFmtId="0" fontId="21" fillId="3" borderId="11"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37" fillId="3" borderId="1" xfId="0" applyFont="1" applyFill="1" applyBorder="1" applyAlignment="1">
      <alignment horizontal="justify" vertical="center" wrapText="1"/>
    </xf>
    <xf numFmtId="0" fontId="37" fillId="3" borderId="1" xfId="0" applyFont="1" applyFill="1" applyBorder="1" applyAlignment="1">
      <alignment horizontal="center" vertical="center" wrapText="1"/>
    </xf>
    <xf numFmtId="0" fontId="25" fillId="3" borderId="11" xfId="4" applyFont="1" applyFill="1" applyBorder="1" applyAlignment="1">
      <alignment horizontal="center" vertical="center"/>
    </xf>
    <xf numFmtId="0" fontId="60" fillId="3" borderId="3" xfId="44" applyFont="1" applyFill="1" applyBorder="1" applyAlignment="1">
      <alignment vertical="center" wrapText="1"/>
    </xf>
    <xf numFmtId="0" fontId="57" fillId="3" borderId="11" xfId="0" applyFont="1" applyFill="1" applyBorder="1" applyAlignment="1">
      <alignment horizontal="center" vertical="center" wrapText="1"/>
    </xf>
    <xf numFmtId="0" fontId="60" fillId="3" borderId="9" xfId="0" applyFont="1" applyFill="1" applyBorder="1" applyAlignment="1">
      <alignment vertical="center" wrapText="1"/>
    </xf>
    <xf numFmtId="0" fontId="60" fillId="3" borderId="1"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6" fillId="3" borderId="1" xfId="148" applyFill="1" applyBorder="1" applyAlignment="1">
      <alignment horizontal="center" vertical="center"/>
    </xf>
    <xf numFmtId="0" fontId="57" fillId="3" borderId="1" xfId="784" applyFont="1" applyFill="1" applyBorder="1" applyAlignment="1">
      <alignment horizontal="justify" vertical="center"/>
    </xf>
    <xf numFmtId="0" fontId="57" fillId="3" borderId="1" xfId="784" applyFont="1" applyFill="1" applyBorder="1" applyAlignment="1">
      <alignment vertical="center" wrapText="1"/>
    </xf>
    <xf numFmtId="0" fontId="59" fillId="3" borderId="1" xfId="784" applyFont="1" applyFill="1" applyBorder="1" applyAlignment="1">
      <alignment horizontal="center" vertical="center" wrapText="1"/>
    </xf>
    <xf numFmtId="0" fontId="33" fillId="3" borderId="0" xfId="0" applyFont="1" applyFill="1">
      <alignment vertical="center"/>
    </xf>
    <xf numFmtId="0" fontId="33" fillId="3" borderId="1" xfId="0" applyFont="1" applyFill="1" applyBorder="1">
      <alignment vertical="center"/>
    </xf>
    <xf numFmtId="0" fontId="33" fillId="3" borderId="18" xfId="0" applyFont="1" applyFill="1" applyBorder="1" applyAlignment="1">
      <alignment horizontal="center" vertical="center" wrapText="1"/>
    </xf>
    <xf numFmtId="0" fontId="57" fillId="3" borderId="3" xfId="0" applyFont="1" applyFill="1" applyBorder="1" applyAlignment="1">
      <alignment horizontal="center" vertical="center" wrapText="1"/>
    </xf>
    <xf numFmtId="0" fontId="57" fillId="3" borderId="1" xfId="8" applyFont="1" applyFill="1" applyBorder="1" applyAlignment="1">
      <alignment horizontal="center" vertical="center" wrapText="1"/>
    </xf>
    <xf numFmtId="0" fontId="57" fillId="3" borderId="1" xfId="0" applyFont="1" applyFill="1" applyBorder="1" applyAlignment="1">
      <alignment horizontal="center" vertical="top" wrapText="1"/>
    </xf>
    <xf numFmtId="0" fontId="60" fillId="3" borderId="14" xfId="356" applyFont="1" applyFill="1" applyBorder="1" applyAlignment="1">
      <alignment vertical="center" wrapText="1"/>
    </xf>
    <xf numFmtId="0" fontId="60" fillId="3" borderId="11" xfId="0" applyFont="1" applyFill="1" applyBorder="1" applyAlignment="1">
      <alignment horizontal="center" vertical="center"/>
    </xf>
    <xf numFmtId="0" fontId="57" fillId="3" borderId="1" xfId="371" applyFont="1" applyFill="1" applyBorder="1" applyAlignment="1">
      <alignment horizontal="center" vertical="center"/>
    </xf>
    <xf numFmtId="0" fontId="25" fillId="3" borderId="3" xfId="220" applyFont="1" applyFill="1" applyBorder="1" applyAlignment="1">
      <alignment vertical="center" wrapText="1"/>
    </xf>
    <xf numFmtId="0" fontId="29" fillId="3" borderId="1" xfId="0" applyFont="1" applyFill="1" applyBorder="1" applyAlignment="1">
      <alignment horizontal="center" vertical="top" wrapText="1"/>
    </xf>
    <xf numFmtId="0" fontId="32" fillId="3" borderId="1" xfId="0" applyFont="1" applyFill="1" applyBorder="1">
      <alignment vertical="center"/>
    </xf>
    <xf numFmtId="0" fontId="34" fillId="2" borderId="1" xfId="0" applyFont="1" applyFill="1" applyBorder="1" applyAlignment="1">
      <alignment horizontal="center" vertical="center" wrapText="1"/>
    </xf>
    <xf numFmtId="0" fontId="34" fillId="2" borderId="1" xfId="0" applyFont="1" applyFill="1" applyBorder="1" applyAlignment="1">
      <alignment horizontal="justify" vertical="center" wrapText="1"/>
    </xf>
    <xf numFmtId="0" fontId="31" fillId="2" borderId="1" xfId="0" applyFont="1" applyFill="1" applyBorder="1" applyAlignment="1">
      <alignment vertical="center"/>
    </xf>
    <xf numFmtId="0" fontId="60" fillId="3" borderId="1" xfId="929" applyFont="1" applyFill="1" applyBorder="1" applyAlignment="1">
      <alignment vertical="center" wrapText="1"/>
    </xf>
    <xf numFmtId="0" fontId="60" fillId="3" borderId="1" xfId="929" applyFont="1" applyFill="1" applyBorder="1" applyAlignment="1">
      <alignment horizontal="center" vertical="center" wrapText="1"/>
    </xf>
    <xf numFmtId="0" fontId="3" fillId="3" borderId="1" xfId="784" applyFill="1" applyBorder="1">
      <alignment vertical="center"/>
    </xf>
    <xf numFmtId="0" fontId="58" fillId="3" borderId="1" xfId="784" applyFont="1" applyFill="1" applyBorder="1" applyAlignment="1">
      <alignment horizontal="center" vertical="center" wrapText="1"/>
    </xf>
    <xf numFmtId="0" fontId="37" fillId="3" borderId="3" xfId="0" applyFont="1" applyFill="1" applyBorder="1" applyAlignment="1">
      <alignment horizontal="center" vertical="center" wrapText="1"/>
    </xf>
    <xf numFmtId="0" fontId="30" fillId="3" borderId="11" xfId="1" applyFont="1" applyFill="1" applyBorder="1" applyAlignment="1">
      <alignment vertical="center" wrapText="1"/>
    </xf>
    <xf numFmtId="0" fontId="3" fillId="3" borderId="1" xfId="465" applyFill="1" applyBorder="1" applyAlignment="1">
      <alignment horizontal="center" vertical="center"/>
    </xf>
    <xf numFmtId="0" fontId="37" fillId="3" borderId="1" xfId="10" applyFont="1" applyFill="1" applyBorder="1" applyAlignment="1">
      <alignment horizontal="left" vertical="center" wrapText="1"/>
    </xf>
    <xf numFmtId="0" fontId="57" fillId="3" borderId="1" xfId="784" applyFont="1" applyFill="1" applyBorder="1" applyAlignment="1">
      <alignment horizontal="left" vertical="center" wrapText="1"/>
    </xf>
    <xf numFmtId="0" fontId="30" fillId="3" borderId="11" xfId="1" applyFont="1" applyFill="1" applyBorder="1" applyAlignment="1">
      <alignment vertical="top" wrapText="1"/>
    </xf>
    <xf numFmtId="0" fontId="57" fillId="3" borderId="4" xfId="0" applyFont="1" applyFill="1" applyBorder="1" applyAlignment="1">
      <alignment horizontal="center" vertical="center" wrapText="1"/>
    </xf>
    <xf numFmtId="0" fontId="80" fillId="3" borderId="1" xfId="929" applyFont="1" applyFill="1" applyBorder="1" applyAlignment="1">
      <alignment horizontal="center" vertical="center" wrapText="1"/>
    </xf>
    <xf numFmtId="0" fontId="30" fillId="3" borderId="1" xfId="929" applyFont="1" applyFill="1" applyBorder="1" applyAlignment="1">
      <alignment vertical="center" wrapText="1"/>
    </xf>
    <xf numFmtId="0" fontId="80" fillId="3" borderId="1" xfId="1061" applyFont="1" applyFill="1" applyBorder="1" applyAlignment="1">
      <alignment horizontal="center" vertical="center" wrapText="1"/>
    </xf>
    <xf numFmtId="0" fontId="60" fillId="3" borderId="1" xfId="1061" applyFont="1" applyFill="1" applyBorder="1" applyAlignment="1">
      <alignment horizontal="center" vertical="center" wrapText="1"/>
    </xf>
    <xf numFmtId="0" fontId="64" fillId="3" borderId="17" xfId="10" applyFont="1" applyFill="1" applyBorder="1" applyAlignment="1">
      <alignment vertical="top" wrapText="1"/>
    </xf>
    <xf numFmtId="0" fontId="80" fillId="3" borderId="1" xfId="7" applyFont="1" applyFill="1" applyBorder="1" applyAlignment="1">
      <alignment horizontal="center" vertical="center" wrapText="1"/>
    </xf>
    <xf numFmtId="0" fontId="80" fillId="3" borderId="1" xfId="7" applyFont="1" applyFill="1" applyBorder="1" applyAlignment="1">
      <alignment vertical="center" wrapText="1"/>
    </xf>
    <xf numFmtId="0" fontId="89" fillId="3" borderId="1" xfId="1" applyFont="1" applyFill="1" applyBorder="1" applyAlignment="1">
      <alignment horizontal="left" vertical="center" wrapText="1"/>
    </xf>
    <xf numFmtId="0" fontId="80" fillId="3" borderId="1" xfId="44" applyFont="1" applyFill="1" applyBorder="1" applyAlignment="1">
      <alignment vertical="center" wrapText="1"/>
    </xf>
    <xf numFmtId="0" fontId="80" fillId="3" borderId="1" xfId="44" applyFont="1" applyFill="1" applyBorder="1" applyAlignment="1">
      <alignment horizontal="center" vertical="center" wrapText="1"/>
    </xf>
    <xf numFmtId="0" fontId="80" fillId="3" borderId="1" xfId="323" applyFont="1" applyFill="1" applyBorder="1" applyAlignment="1">
      <alignment horizontal="center" vertical="center" wrapText="1"/>
    </xf>
    <xf numFmtId="0" fontId="80" fillId="3" borderId="1" xfId="339" applyFont="1" applyFill="1" applyBorder="1" applyAlignment="1">
      <alignment vertical="center" wrapText="1"/>
    </xf>
    <xf numFmtId="0" fontId="80" fillId="3" borderId="1" xfId="339" applyFont="1" applyFill="1" applyBorder="1" applyAlignment="1">
      <alignment horizontal="center" vertical="center" wrapText="1"/>
    </xf>
    <xf numFmtId="0" fontId="80" fillId="3" borderId="1" xfId="0" applyFont="1" applyFill="1" applyBorder="1" applyAlignment="1">
      <alignment vertical="center" wrapText="1"/>
    </xf>
    <xf numFmtId="0" fontId="80" fillId="3" borderId="1" xfId="7" applyFont="1" applyFill="1" applyBorder="1" applyAlignment="1">
      <alignment horizontal="center" vertical="center"/>
    </xf>
    <xf numFmtId="0" fontId="80" fillId="3" borderId="1" xfId="7" applyFont="1" applyFill="1" applyBorder="1">
      <alignment vertical="center"/>
    </xf>
    <xf numFmtId="0" fontId="59" fillId="4" borderId="1" xfId="0" applyFont="1" applyFill="1" applyBorder="1" applyAlignment="1">
      <alignment horizontal="center" vertical="center" wrapText="1"/>
    </xf>
    <xf numFmtId="166" fontId="25" fillId="4" borderId="1" xfId="11" applyNumberFormat="1" applyFont="1" applyFill="1" applyBorder="1" applyAlignment="1">
      <alignment vertical="center" wrapText="1"/>
    </xf>
    <xf numFmtId="0" fontId="1" fillId="3" borderId="1" xfId="220" applyFont="1" applyFill="1" applyBorder="1" applyAlignment="1">
      <alignment vertical="center" wrapText="1"/>
    </xf>
    <xf numFmtId="167" fontId="1" fillId="3" borderId="1" xfId="446" applyNumberFormat="1" applyFont="1" applyFill="1" applyBorder="1" applyAlignment="1">
      <alignment vertical="center"/>
    </xf>
    <xf numFmtId="166" fontId="1" fillId="3" borderId="1" xfId="446" applyNumberFormat="1" applyFont="1" applyFill="1" applyBorder="1" applyAlignment="1">
      <alignment vertical="center"/>
    </xf>
    <xf numFmtId="167" fontId="1" fillId="3" borderId="1" xfId="446" applyNumberFormat="1" applyFont="1" applyFill="1" applyBorder="1" applyAlignment="1">
      <alignment horizontal="left" vertical="center"/>
    </xf>
    <xf numFmtId="0" fontId="39" fillId="0" borderId="10" xfId="1" applyFont="1" applyFill="1" applyBorder="1" applyAlignment="1">
      <alignment vertical="center" wrapText="1"/>
    </xf>
    <xf numFmtId="0" fontId="39" fillId="0" borderId="0" xfId="1" applyFont="1" applyFill="1" applyBorder="1" applyAlignment="1">
      <alignment vertical="center" wrapText="1"/>
    </xf>
    <xf numFmtId="0" fontId="80" fillId="3" borderId="1" xfId="339" applyFont="1" applyFill="1" applyBorder="1" applyAlignment="1">
      <alignment horizontal="left" vertical="center" wrapText="1"/>
    </xf>
    <xf numFmtId="0" fontId="60" fillId="2" borderId="3" xfId="0" applyFont="1" applyFill="1" applyBorder="1" applyAlignment="1">
      <alignment horizontal="center" vertical="center"/>
    </xf>
    <xf numFmtId="0" fontId="60" fillId="2" borderId="5" xfId="0" applyFont="1" applyFill="1" applyBorder="1" applyAlignment="1">
      <alignment horizontal="center" vertical="center"/>
    </xf>
    <xf numFmtId="0" fontId="88" fillId="2" borderId="3" xfId="44" applyFont="1" applyFill="1"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25" fillId="3" borderId="7" xfId="4" applyFont="1" applyFill="1" applyBorder="1" applyAlignment="1">
      <alignment horizontal="center" vertical="center"/>
    </xf>
    <xf numFmtId="0" fontId="48" fillId="2" borderId="3" xfId="0" applyFont="1" applyFill="1" applyBorder="1" applyAlignment="1">
      <alignment vertical="center" wrapText="1"/>
    </xf>
    <xf numFmtId="0" fontId="24" fillId="3" borderId="3"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23" fillId="3" borderId="3" xfId="0" applyFont="1"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35" fillId="3" borderId="1" xfId="1" applyFill="1" applyBorder="1" applyAlignment="1">
      <alignment horizontal="center" vertical="center"/>
    </xf>
    <xf numFmtId="0" fontId="39" fillId="3" borderId="1" xfId="1" applyFont="1" applyFill="1" applyBorder="1" applyAlignment="1">
      <alignment horizontal="center" vertical="center"/>
    </xf>
    <xf numFmtId="0" fontId="48" fillId="0" borderId="3" xfId="0" applyFont="1"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44" fillId="2" borderId="3" xfId="0" applyFont="1" applyFill="1" applyBorder="1" applyAlignment="1">
      <alignment horizontal="center" vertical="center" wrapText="1"/>
    </xf>
    <xf numFmtId="0" fontId="44" fillId="2" borderId="5" xfId="0" applyFont="1" applyFill="1" applyBorder="1" applyAlignment="1">
      <alignment horizontal="center" vertical="center" wrapText="1"/>
    </xf>
    <xf numFmtId="0" fontId="35" fillId="3" borderId="11" xfId="1" applyFill="1" applyBorder="1" applyAlignment="1">
      <alignment horizontal="center" vertical="center" wrapText="1"/>
    </xf>
    <xf numFmtId="0" fontId="29" fillId="3" borderId="7" xfId="0" applyFont="1" applyFill="1" applyBorder="1" applyAlignment="1">
      <alignment horizontal="center" vertical="center" wrapText="1"/>
    </xf>
    <xf numFmtId="0" fontId="35" fillId="3" borderId="13" xfId="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15"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30" fillId="3" borderId="13" xfId="0" applyFont="1" applyFill="1" applyBorder="1" applyAlignment="1">
      <alignment horizontal="center" vertical="center" wrapText="1"/>
    </xf>
    <xf numFmtId="0" fontId="0" fillId="3" borderId="10" xfId="0" applyFill="1" applyBorder="1" applyAlignment="1">
      <alignment horizontal="center" vertical="center" wrapText="1"/>
    </xf>
    <xf numFmtId="0" fontId="25" fillId="2" borderId="3" xfId="0" applyFont="1" applyFill="1" applyBorder="1" applyAlignment="1">
      <alignment horizontal="center" vertical="center" wrapText="1"/>
    </xf>
    <xf numFmtId="0" fontId="2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0" fillId="0" borderId="1" xfId="0" applyFill="1" applyBorder="1" applyAlignment="1">
      <alignment horizontal="center" vertical="center"/>
    </xf>
    <xf numFmtId="0" fontId="30" fillId="3" borderId="13" xfId="0" applyFont="1" applyFill="1" applyBorder="1" applyAlignment="1">
      <alignment horizontal="center" vertical="center"/>
    </xf>
    <xf numFmtId="0" fontId="30" fillId="3" borderId="10"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8" xfId="0" applyFont="1" applyFill="1" applyBorder="1" applyAlignment="1">
      <alignment horizontal="center" vertical="center"/>
    </xf>
    <xf numFmtId="0" fontId="57" fillId="3" borderId="1" xfId="0" applyFont="1" applyFill="1" applyBorder="1" applyAlignment="1">
      <alignment horizontal="center" vertical="center"/>
    </xf>
    <xf numFmtId="0" fontId="60" fillId="3" borderId="1" xfId="0" applyFont="1" applyFill="1" applyBorder="1" applyAlignment="1">
      <alignment horizontal="left" vertical="center" wrapText="1"/>
    </xf>
    <xf numFmtId="0" fontId="60" fillId="3" borderId="1" xfId="0" applyFont="1" applyFill="1" applyBorder="1" applyAlignment="1">
      <alignment horizontal="center" vertical="center" wrapText="1"/>
    </xf>
    <xf numFmtId="0" fontId="58" fillId="2"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0" fillId="3" borderId="11" xfId="0" applyFont="1" applyFill="1" applyBorder="1" applyAlignment="1">
      <alignment vertical="center" wrapText="1"/>
    </xf>
    <xf numFmtId="0" fontId="0" fillId="3" borderId="7" xfId="0" applyFill="1" applyBorder="1" applyAlignment="1">
      <alignment vertical="center" wrapText="1"/>
    </xf>
    <xf numFmtId="0" fontId="57" fillId="3" borderId="1" xfId="0" applyFont="1" applyFill="1" applyBorder="1" applyAlignment="1">
      <alignment horizontal="center" vertical="center" wrapText="1"/>
    </xf>
    <xf numFmtId="0" fontId="36" fillId="0" borderId="16" xfId="0" applyFont="1" applyFill="1" applyBorder="1" applyAlignment="1">
      <alignment horizontal="justify" vertical="top" wrapText="1"/>
    </xf>
    <xf numFmtId="0" fontId="46" fillId="2" borderId="14" xfId="2" applyFont="1" applyFill="1" applyBorder="1" applyAlignment="1">
      <alignment horizontal="left" vertical="center"/>
    </xf>
    <xf numFmtId="0" fontId="46" fillId="2" borderId="2" xfId="2" applyFont="1" applyFill="1" applyBorder="1" applyAlignment="1">
      <alignment horizontal="left" vertical="center"/>
    </xf>
    <xf numFmtId="3" fontId="42" fillId="2" borderId="2" xfId="2" applyNumberFormat="1" applyFont="1" applyFill="1" applyBorder="1" applyAlignment="1">
      <alignment horizontal="center" vertical="center"/>
    </xf>
    <xf numFmtId="0" fontId="25" fillId="3" borderId="11" xfId="4" applyFont="1" applyFill="1" applyBorder="1" applyAlignment="1">
      <alignment horizontal="center" vertical="center"/>
    </xf>
    <xf numFmtId="0" fontId="25" fillId="3" borderId="9" xfId="4" applyFont="1" applyFill="1" applyBorder="1" applyAlignment="1">
      <alignment horizontal="center" vertical="center"/>
    </xf>
    <xf numFmtId="0" fontId="58" fillId="4" borderId="0" xfId="0" applyFont="1" applyFill="1" applyBorder="1" applyAlignment="1">
      <alignment horizontal="left" vertical="center" wrapText="1"/>
    </xf>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49" fillId="2" borderId="11"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87" fillId="4" borderId="3" xfId="220" applyFont="1" applyFill="1" applyBorder="1" applyAlignment="1">
      <alignment horizontal="center" vertical="center" wrapText="1"/>
    </xf>
    <xf numFmtId="0" fontId="87" fillId="4" borderId="4" xfId="220" applyFont="1" applyFill="1" applyBorder="1" applyAlignment="1">
      <alignment horizontal="center" vertical="center" wrapText="1"/>
    </xf>
    <xf numFmtId="0" fontId="87" fillId="4" borderId="5" xfId="220" applyFont="1" applyFill="1" applyBorder="1" applyAlignment="1">
      <alignment horizontal="center" vertical="center" wrapText="1"/>
    </xf>
    <xf numFmtId="0" fontId="25" fillId="3" borderId="3" xfId="0" applyFont="1" applyFill="1" applyBorder="1" applyAlignment="1">
      <alignment horizontal="left" vertical="center" wrapText="1"/>
    </xf>
    <xf numFmtId="0" fontId="25" fillId="3" borderId="5" xfId="0" applyFont="1" applyFill="1" applyBorder="1" applyAlignment="1">
      <alignment horizontal="left" vertical="center" wrapText="1"/>
    </xf>
    <xf numFmtId="0" fontId="59" fillId="2" borderId="14" xfId="0" applyFont="1" applyFill="1" applyBorder="1" applyAlignment="1">
      <alignment horizontal="left" vertical="center"/>
    </xf>
    <xf numFmtId="0" fontId="59" fillId="2" borderId="2" xfId="0" applyFont="1" applyFill="1" applyBorder="1" applyAlignment="1">
      <alignment horizontal="left" vertical="center"/>
    </xf>
    <xf numFmtId="0" fontId="61" fillId="2" borderId="1" xfId="0" applyFont="1" applyFill="1" applyBorder="1" applyAlignment="1">
      <alignment horizontal="center" vertical="center" wrapText="1"/>
    </xf>
    <xf numFmtId="0" fontId="80" fillId="3" borderId="1" xfId="7" applyFont="1" applyFill="1" applyBorder="1" applyAlignment="1">
      <alignment horizontal="left" vertical="center" wrapText="1"/>
    </xf>
    <xf numFmtId="0" fontId="80" fillId="3" borderId="1" xfId="44" applyFont="1" applyFill="1" applyBorder="1" applyAlignment="1">
      <alignment horizontal="left" vertical="center" wrapText="1"/>
    </xf>
    <xf numFmtId="0" fontId="57" fillId="3" borderId="3" xfId="0" applyFont="1" applyFill="1" applyBorder="1" applyAlignment="1">
      <alignment vertical="center" wrapText="1"/>
    </xf>
    <xf numFmtId="0" fontId="57" fillId="3" borderId="4" xfId="0" applyFont="1" applyFill="1" applyBorder="1" applyAlignment="1">
      <alignment vertical="center" wrapText="1"/>
    </xf>
    <xf numFmtId="0" fontId="57" fillId="3" borderId="5" xfId="0" applyFont="1" applyFill="1" applyBorder="1" applyAlignment="1">
      <alignment vertical="center" wrapText="1"/>
    </xf>
    <xf numFmtId="0" fontId="60" fillId="3" borderId="3" xfId="7"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60" fillId="0" borderId="3" xfId="2" applyFont="1" applyFill="1" applyBorder="1" applyAlignment="1">
      <alignment horizontal="left" vertical="center"/>
    </xf>
    <xf numFmtId="0" fontId="60" fillId="0" borderId="4" xfId="2" applyFont="1" applyFill="1" applyBorder="1" applyAlignment="1">
      <alignment horizontal="left" vertical="center"/>
    </xf>
    <xf numFmtId="0" fontId="60" fillId="0" borderId="5" xfId="2" applyFont="1" applyFill="1" applyBorder="1" applyAlignment="1">
      <alignment horizontal="left" vertical="center"/>
    </xf>
    <xf numFmtId="0" fontId="61" fillId="2" borderId="3" xfId="0" applyFont="1" applyFill="1" applyBorder="1" applyAlignment="1">
      <alignment horizontal="center" vertical="center" wrapText="1"/>
    </xf>
    <xf numFmtId="0" fontId="61" fillId="2" borderId="5" xfId="0" applyFont="1" applyFill="1" applyBorder="1" applyAlignment="1">
      <alignment horizontal="center" vertical="center" wrapText="1"/>
    </xf>
    <xf numFmtId="0" fontId="80" fillId="3" borderId="1" xfId="0" applyFont="1" applyFill="1" applyBorder="1" applyAlignment="1">
      <alignment horizontal="left" vertical="center" wrapText="1"/>
    </xf>
    <xf numFmtId="0" fontId="60" fillId="0" borderId="14" xfId="2" applyFont="1" applyFill="1" applyBorder="1" applyAlignment="1">
      <alignment horizontal="left" vertical="center"/>
    </xf>
    <xf numFmtId="0" fontId="60" fillId="0" borderId="2" xfId="2" applyFont="1" applyFill="1" applyBorder="1" applyAlignment="1">
      <alignment horizontal="left" vertical="center"/>
    </xf>
    <xf numFmtId="0" fontId="60" fillId="0" borderId="8" xfId="2" applyFont="1" applyFill="1" applyBorder="1" applyAlignment="1">
      <alignment horizontal="left" vertical="center"/>
    </xf>
    <xf numFmtId="0" fontId="47" fillId="2" borderId="3" xfId="0" applyFont="1" applyFill="1" applyBorder="1" applyAlignment="1">
      <alignment vertical="center" wrapText="1"/>
    </xf>
    <xf numFmtId="0" fontId="27" fillId="2"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80" fillId="3" borderId="3" xfId="0" applyFont="1" applyFill="1" applyBorder="1" applyAlignment="1">
      <alignment horizontal="left" vertical="center" wrapText="1"/>
    </xf>
    <xf numFmtId="0" fontId="80" fillId="3" borderId="5" xfId="0" applyFont="1" applyFill="1" applyBorder="1" applyAlignment="1">
      <alignment horizontal="left" vertical="center" wrapText="1"/>
    </xf>
    <xf numFmtId="0" fontId="70" fillId="4" borderId="3" xfId="0" applyFont="1" applyFill="1" applyBorder="1" applyAlignment="1">
      <alignment horizontal="center" vertical="center" wrapText="1"/>
    </xf>
    <xf numFmtId="0" fontId="70" fillId="4" borderId="4" xfId="0" applyFont="1" applyFill="1" applyBorder="1" applyAlignment="1">
      <alignment horizontal="center" vertical="center" wrapText="1"/>
    </xf>
    <xf numFmtId="0" fontId="70" fillId="4" borderId="5" xfId="0" applyFont="1" applyFill="1" applyBorder="1" applyAlignment="1">
      <alignment horizontal="center" vertical="center" wrapText="1"/>
    </xf>
    <xf numFmtId="0" fontId="25" fillId="2" borderId="3" xfId="0" applyFont="1" applyFill="1" applyBorder="1" applyAlignment="1">
      <alignment vertical="center" wrapText="1"/>
    </xf>
    <xf numFmtId="0" fontId="25" fillId="0" borderId="4" xfId="0" applyFont="1" applyBorder="1" applyAlignment="1">
      <alignment vertical="center" wrapText="1"/>
    </xf>
    <xf numFmtId="0" fontId="36" fillId="0" borderId="16" xfId="0" applyFont="1" applyFill="1" applyBorder="1" applyAlignment="1">
      <alignment horizontal="left" vertical="top" wrapText="1"/>
    </xf>
    <xf numFmtId="0" fontId="58" fillId="2" borderId="4" xfId="0" applyFont="1" applyFill="1" applyBorder="1" applyAlignment="1">
      <alignment vertical="center" wrapText="1"/>
    </xf>
    <xf numFmtId="0" fontId="58" fillId="4" borderId="0" xfId="0" applyFont="1" applyFill="1" applyBorder="1" applyAlignment="1">
      <alignment horizontal="left" wrapText="1"/>
    </xf>
    <xf numFmtId="0" fontId="60" fillId="0" borderId="1" xfId="7" applyFont="1" applyFill="1" applyBorder="1" applyAlignment="1">
      <alignment horizontal="left" vertical="center" wrapText="1"/>
    </xf>
    <xf numFmtId="0" fontId="60" fillId="3" borderId="1" xfId="44" applyFont="1" applyFill="1" applyBorder="1" applyAlignment="1">
      <alignment horizontal="left" vertical="center" wrapText="1"/>
    </xf>
    <xf numFmtId="0" fontId="60" fillId="3" borderId="3" xfId="44" applyFont="1" applyFill="1" applyBorder="1" applyAlignment="1">
      <alignment vertical="center" wrapText="1"/>
    </xf>
    <xf numFmtId="0" fontId="61" fillId="3" borderId="3" xfId="0" applyFont="1" applyFill="1" applyBorder="1" applyAlignment="1">
      <alignment horizontal="left" vertical="center" wrapText="1"/>
    </xf>
    <xf numFmtId="0" fontId="61" fillId="3" borderId="4" xfId="0" applyFont="1" applyFill="1" applyBorder="1" applyAlignment="1">
      <alignment horizontal="left" vertical="center" wrapText="1"/>
    </xf>
    <xf numFmtId="0" fontId="61" fillId="3" borderId="5" xfId="0" applyFont="1" applyFill="1" applyBorder="1" applyAlignment="1">
      <alignment horizontal="left" vertical="center" wrapText="1"/>
    </xf>
    <xf numFmtId="0" fontId="57" fillId="3" borderId="11" xfId="0" applyFont="1" applyFill="1" applyBorder="1" applyAlignment="1">
      <alignment horizontal="center" vertical="center" wrapText="1"/>
    </xf>
    <xf numFmtId="0" fontId="57" fillId="3" borderId="9" xfId="0" applyFont="1" applyFill="1" applyBorder="1" applyAlignment="1">
      <alignment horizontal="center" vertical="center" wrapText="1"/>
    </xf>
    <xf numFmtId="0" fontId="60" fillId="3" borderId="7" xfId="0" applyFont="1" applyFill="1" applyBorder="1" applyAlignment="1">
      <alignment vertical="center" wrapText="1"/>
    </xf>
    <xf numFmtId="0" fontId="60" fillId="3" borderId="9" xfId="0" applyFont="1" applyFill="1" applyBorder="1" applyAlignment="1">
      <alignment vertical="center" wrapText="1"/>
    </xf>
    <xf numFmtId="0" fontId="57" fillId="8" borderId="1" xfId="0" applyFont="1" applyFill="1" applyBorder="1" applyAlignment="1">
      <alignment horizontal="center" vertical="center"/>
    </xf>
    <xf numFmtId="0" fontId="11" fillId="3" borderId="11" xfId="0" applyFont="1" applyFill="1" applyBorder="1" applyAlignment="1">
      <alignment horizontal="center" vertical="center" wrapText="1"/>
    </xf>
    <xf numFmtId="0" fontId="0" fillId="3" borderId="7" xfId="0" applyFill="1" applyBorder="1" applyAlignment="1">
      <alignment horizontal="center" vertical="center" wrapText="1"/>
    </xf>
    <xf numFmtId="0" fontId="15"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60" fillId="3" borderId="3" xfId="44" applyFont="1" applyFill="1" applyBorder="1" applyAlignment="1">
      <alignment horizontal="left" vertical="center" wrapText="1"/>
    </xf>
    <xf numFmtId="0" fontId="60" fillId="3" borderId="4" xfId="44" applyFont="1" applyFill="1" applyBorder="1" applyAlignment="1">
      <alignment horizontal="left" vertical="center" wrapText="1"/>
    </xf>
    <xf numFmtId="0" fontId="60" fillId="3" borderId="5" xfId="44" applyFont="1" applyFill="1" applyBorder="1" applyAlignment="1">
      <alignment horizontal="left" vertical="center" wrapText="1"/>
    </xf>
  </cellXfs>
  <cellStyles count="1149">
    <cellStyle name="Hipervínculo" xfId="1" builtinId="8"/>
    <cellStyle name="Millares" xfId="11" builtinId="3"/>
    <cellStyle name="Millares [0] 2" xfId="3"/>
    <cellStyle name="Millares [0] 2 10" xfId="931"/>
    <cellStyle name="Millares [0] 2 2" xfId="24"/>
    <cellStyle name="Millares [0] 2 2 2" xfId="96"/>
    <cellStyle name="Millares [0] 2 2 2 2" xfId="319"/>
    <cellStyle name="Millares [0] 2 2 2 2 2" xfId="783"/>
    <cellStyle name="Millares [0] 2 2 2 3" xfId="560"/>
    <cellStyle name="Millares [0] 2 2 2 4" xfId="1024"/>
    <cellStyle name="Millares [0] 2 2 3" xfId="170"/>
    <cellStyle name="Millares [0] 2 2 3 2" xfId="393"/>
    <cellStyle name="Millares [0] 2 2 3 2 2" xfId="857"/>
    <cellStyle name="Millares [0] 2 2 3 3" xfId="634"/>
    <cellStyle name="Millares [0] 2 2 3 4" xfId="1098"/>
    <cellStyle name="Millares [0] 2 2 4" xfId="247"/>
    <cellStyle name="Millares [0] 2 2 4 2" xfId="711"/>
    <cellStyle name="Millares [0] 2 2 5" xfId="488"/>
    <cellStyle name="Millares [0] 2 2 6" xfId="952"/>
    <cellStyle name="Millares [0] 2 3" xfId="14"/>
    <cellStyle name="Millares [0] 2 3 2" xfId="86"/>
    <cellStyle name="Millares [0] 2 3 2 2" xfId="309"/>
    <cellStyle name="Millares [0] 2 3 2 2 2" xfId="773"/>
    <cellStyle name="Millares [0] 2 3 2 3" xfId="550"/>
    <cellStyle name="Millares [0] 2 3 2 4" xfId="1014"/>
    <cellStyle name="Millares [0] 2 3 3" xfId="160"/>
    <cellStyle name="Millares [0] 2 3 3 2" xfId="383"/>
    <cellStyle name="Millares [0] 2 3 3 2 2" xfId="847"/>
    <cellStyle name="Millares [0] 2 3 3 3" xfId="624"/>
    <cellStyle name="Millares [0] 2 3 3 4" xfId="1088"/>
    <cellStyle name="Millares [0] 2 3 4" xfId="237"/>
    <cellStyle name="Millares [0] 2 3 4 2" xfId="701"/>
    <cellStyle name="Millares [0] 2 3 5" xfId="478"/>
    <cellStyle name="Millares [0] 2 3 6" xfId="942"/>
    <cellStyle name="Millares [0] 2 4" xfId="40"/>
    <cellStyle name="Millares [0] 2 4 2" xfId="112"/>
    <cellStyle name="Millares [0] 2 4 2 2" xfId="335"/>
    <cellStyle name="Millares [0] 2 4 2 2 2" xfId="799"/>
    <cellStyle name="Millares [0] 2 4 2 3" xfId="576"/>
    <cellStyle name="Millares [0] 2 4 2 4" xfId="1040"/>
    <cellStyle name="Millares [0] 2 4 3" xfId="186"/>
    <cellStyle name="Millares [0] 2 4 3 2" xfId="409"/>
    <cellStyle name="Millares [0] 2 4 3 2 2" xfId="873"/>
    <cellStyle name="Millares [0] 2 4 3 3" xfId="650"/>
    <cellStyle name="Millares [0] 2 4 3 4" xfId="1114"/>
    <cellStyle name="Millares [0] 2 4 4" xfId="263"/>
    <cellStyle name="Millares [0] 2 4 4 2" xfId="727"/>
    <cellStyle name="Millares [0] 2 4 5" xfId="504"/>
    <cellStyle name="Millares [0] 2 4 6" xfId="968"/>
    <cellStyle name="Millares [0] 2 5" xfId="60"/>
    <cellStyle name="Millares [0] 2 5 2" xfId="132"/>
    <cellStyle name="Millares [0] 2 5 2 2" xfId="355"/>
    <cellStyle name="Millares [0] 2 5 2 2 2" xfId="819"/>
    <cellStyle name="Millares [0] 2 5 2 3" xfId="596"/>
    <cellStyle name="Millares [0] 2 5 2 4" xfId="1060"/>
    <cellStyle name="Millares [0] 2 5 3" xfId="206"/>
    <cellStyle name="Millares [0] 2 5 3 2" xfId="429"/>
    <cellStyle name="Millares [0] 2 5 3 2 2" xfId="893"/>
    <cellStyle name="Millares [0] 2 5 3 3" xfId="670"/>
    <cellStyle name="Millares [0] 2 5 3 4" xfId="1134"/>
    <cellStyle name="Millares [0] 2 5 4" xfId="283"/>
    <cellStyle name="Millares [0] 2 5 4 2" xfId="747"/>
    <cellStyle name="Millares [0] 2 5 5" xfId="524"/>
    <cellStyle name="Millares [0] 2 5 6" xfId="988"/>
    <cellStyle name="Millares [0] 2 6" xfId="75"/>
    <cellStyle name="Millares [0] 2 6 2" xfId="298"/>
    <cellStyle name="Millares [0] 2 6 2 2" xfId="762"/>
    <cellStyle name="Millares [0] 2 6 3" xfId="539"/>
    <cellStyle name="Millares [0] 2 6 4" xfId="1003"/>
    <cellStyle name="Millares [0] 2 7" xfId="149"/>
    <cellStyle name="Millares [0] 2 7 2" xfId="372"/>
    <cellStyle name="Millares [0] 2 7 2 2" xfId="836"/>
    <cellStyle name="Millares [0] 2 7 3" xfId="613"/>
    <cellStyle name="Millares [0] 2 7 4" xfId="1077"/>
    <cellStyle name="Millares [0] 2 8" xfId="222"/>
    <cellStyle name="Millares [0] 2 8 2" xfId="686"/>
    <cellStyle name="Millares [0] 2 9" xfId="467"/>
    <cellStyle name="Millares [0] 3" xfId="6"/>
    <cellStyle name="Millares [0] 3 10" xfId="934"/>
    <cellStyle name="Millares [0] 3 2" xfId="27"/>
    <cellStyle name="Millares [0] 3 2 2" xfId="99"/>
    <cellStyle name="Millares [0] 3 2 2 2" xfId="322"/>
    <cellStyle name="Millares [0] 3 2 2 2 2" xfId="786"/>
    <cellStyle name="Millares [0] 3 2 2 3" xfId="563"/>
    <cellStyle name="Millares [0] 3 2 2 4" xfId="1027"/>
    <cellStyle name="Millares [0] 3 2 3" xfId="173"/>
    <cellStyle name="Millares [0] 3 2 3 2" xfId="396"/>
    <cellStyle name="Millares [0] 3 2 3 2 2" xfId="860"/>
    <cellStyle name="Millares [0] 3 2 3 3" xfId="637"/>
    <cellStyle name="Millares [0] 3 2 3 4" xfId="1101"/>
    <cellStyle name="Millares [0] 3 2 4" xfId="250"/>
    <cellStyle name="Millares [0] 3 2 4 2" xfId="714"/>
    <cellStyle name="Millares [0] 3 2 5" xfId="491"/>
    <cellStyle name="Millares [0] 3 2 6" xfId="955"/>
    <cellStyle name="Millares [0] 3 3" xfId="17"/>
    <cellStyle name="Millares [0] 3 3 2" xfId="89"/>
    <cellStyle name="Millares [0] 3 3 2 2" xfId="312"/>
    <cellStyle name="Millares [0] 3 3 2 2 2" xfId="776"/>
    <cellStyle name="Millares [0] 3 3 2 3" xfId="553"/>
    <cellStyle name="Millares [0] 3 3 2 4" xfId="1017"/>
    <cellStyle name="Millares [0] 3 3 3" xfId="163"/>
    <cellStyle name="Millares [0] 3 3 3 2" xfId="386"/>
    <cellStyle name="Millares [0] 3 3 3 2 2" xfId="850"/>
    <cellStyle name="Millares [0] 3 3 3 3" xfId="627"/>
    <cellStyle name="Millares [0] 3 3 3 4" xfId="1091"/>
    <cellStyle name="Millares [0] 3 3 4" xfId="240"/>
    <cellStyle name="Millares [0] 3 3 4 2" xfId="704"/>
    <cellStyle name="Millares [0] 3 3 5" xfId="481"/>
    <cellStyle name="Millares [0] 3 3 6" xfId="945"/>
    <cellStyle name="Millares [0] 3 4" xfId="43"/>
    <cellStyle name="Millares [0] 3 4 2" xfId="115"/>
    <cellStyle name="Millares [0] 3 4 2 2" xfId="338"/>
    <cellStyle name="Millares [0] 3 4 2 2 2" xfId="802"/>
    <cellStyle name="Millares [0] 3 4 2 3" xfId="579"/>
    <cellStyle name="Millares [0] 3 4 2 4" xfId="1043"/>
    <cellStyle name="Millares [0] 3 4 3" xfId="189"/>
    <cellStyle name="Millares [0] 3 4 3 2" xfId="412"/>
    <cellStyle name="Millares [0] 3 4 3 2 2" xfId="876"/>
    <cellStyle name="Millares [0] 3 4 3 3" xfId="653"/>
    <cellStyle name="Millares [0] 3 4 3 4" xfId="1117"/>
    <cellStyle name="Millares [0] 3 4 4" xfId="266"/>
    <cellStyle name="Millares [0] 3 4 4 2" xfId="730"/>
    <cellStyle name="Millares [0] 3 4 5" xfId="507"/>
    <cellStyle name="Millares [0] 3 4 6" xfId="971"/>
    <cellStyle name="Millares [0] 3 5" xfId="63"/>
    <cellStyle name="Millares [0] 3 5 2" xfId="135"/>
    <cellStyle name="Millares [0] 3 5 2 2" xfId="358"/>
    <cellStyle name="Millares [0] 3 5 2 2 2" xfId="822"/>
    <cellStyle name="Millares [0] 3 5 2 3" xfId="599"/>
    <cellStyle name="Millares [0] 3 5 2 4" xfId="1063"/>
    <cellStyle name="Millares [0] 3 5 3" xfId="209"/>
    <cellStyle name="Millares [0] 3 5 3 2" xfId="432"/>
    <cellStyle name="Millares [0] 3 5 3 2 2" xfId="896"/>
    <cellStyle name="Millares [0] 3 5 3 3" xfId="673"/>
    <cellStyle name="Millares [0] 3 5 3 4" xfId="1137"/>
    <cellStyle name="Millares [0] 3 5 4" xfId="286"/>
    <cellStyle name="Millares [0] 3 5 4 2" xfId="750"/>
    <cellStyle name="Millares [0] 3 5 5" xfId="527"/>
    <cellStyle name="Millares [0] 3 5 6" xfId="991"/>
    <cellStyle name="Millares [0] 3 6" xfId="78"/>
    <cellStyle name="Millares [0] 3 6 2" xfId="301"/>
    <cellStyle name="Millares [0] 3 6 2 2" xfId="765"/>
    <cellStyle name="Millares [0] 3 6 3" xfId="542"/>
    <cellStyle name="Millares [0] 3 6 4" xfId="1006"/>
    <cellStyle name="Millares [0] 3 7" xfId="152"/>
    <cellStyle name="Millares [0] 3 7 2" xfId="375"/>
    <cellStyle name="Millares [0] 3 7 2 2" xfId="839"/>
    <cellStyle name="Millares [0] 3 7 3" xfId="616"/>
    <cellStyle name="Millares [0] 3 7 4" xfId="1080"/>
    <cellStyle name="Millares [0] 3 8" xfId="225"/>
    <cellStyle name="Millares [0] 3 8 2" xfId="689"/>
    <cellStyle name="Millares [0] 3 9" xfId="470"/>
    <cellStyle name="Millares [0] 4" xfId="9"/>
    <cellStyle name="Millares [0] 4 10" xfId="937"/>
    <cellStyle name="Millares [0] 4 2" xfId="30"/>
    <cellStyle name="Millares [0] 4 2 2" xfId="102"/>
    <cellStyle name="Millares [0] 4 2 2 2" xfId="325"/>
    <cellStyle name="Millares [0] 4 2 2 2 2" xfId="789"/>
    <cellStyle name="Millares [0] 4 2 2 3" xfId="566"/>
    <cellStyle name="Millares [0] 4 2 2 4" xfId="1030"/>
    <cellStyle name="Millares [0] 4 2 3" xfId="176"/>
    <cellStyle name="Millares [0] 4 2 3 2" xfId="399"/>
    <cellStyle name="Millares [0] 4 2 3 2 2" xfId="863"/>
    <cellStyle name="Millares [0] 4 2 3 3" xfId="640"/>
    <cellStyle name="Millares [0] 4 2 3 4" xfId="1104"/>
    <cellStyle name="Millares [0] 4 2 4" xfId="253"/>
    <cellStyle name="Millares [0] 4 2 4 2" xfId="717"/>
    <cellStyle name="Millares [0] 4 2 5" xfId="494"/>
    <cellStyle name="Millares [0] 4 2 6" xfId="958"/>
    <cellStyle name="Millares [0] 4 3" xfId="20"/>
    <cellStyle name="Millares [0] 4 3 2" xfId="92"/>
    <cellStyle name="Millares [0] 4 3 2 2" xfId="315"/>
    <cellStyle name="Millares [0] 4 3 2 2 2" xfId="779"/>
    <cellStyle name="Millares [0] 4 3 2 3" xfId="556"/>
    <cellStyle name="Millares [0] 4 3 2 4" xfId="1020"/>
    <cellStyle name="Millares [0] 4 3 3" xfId="166"/>
    <cellStyle name="Millares [0] 4 3 3 2" xfId="389"/>
    <cellStyle name="Millares [0] 4 3 3 2 2" xfId="853"/>
    <cellStyle name="Millares [0] 4 3 3 3" xfId="630"/>
    <cellStyle name="Millares [0] 4 3 3 4" xfId="1094"/>
    <cellStyle name="Millares [0] 4 3 4" xfId="243"/>
    <cellStyle name="Millares [0] 4 3 4 2" xfId="707"/>
    <cellStyle name="Millares [0] 4 3 5" xfId="484"/>
    <cellStyle name="Millares [0] 4 3 6" xfId="948"/>
    <cellStyle name="Millares [0] 4 4" xfId="46"/>
    <cellStyle name="Millares [0] 4 4 2" xfId="118"/>
    <cellStyle name="Millares [0] 4 4 2 2" xfId="341"/>
    <cellStyle name="Millares [0] 4 4 2 2 2" xfId="805"/>
    <cellStyle name="Millares [0] 4 4 2 3" xfId="582"/>
    <cellStyle name="Millares [0] 4 4 2 4" xfId="1046"/>
    <cellStyle name="Millares [0] 4 4 3" xfId="192"/>
    <cellStyle name="Millares [0] 4 4 3 2" xfId="415"/>
    <cellStyle name="Millares [0] 4 4 3 2 2" xfId="879"/>
    <cellStyle name="Millares [0] 4 4 3 3" xfId="656"/>
    <cellStyle name="Millares [0] 4 4 3 4" xfId="1120"/>
    <cellStyle name="Millares [0] 4 4 4" xfId="269"/>
    <cellStyle name="Millares [0] 4 4 4 2" xfId="733"/>
    <cellStyle name="Millares [0] 4 4 5" xfId="510"/>
    <cellStyle name="Millares [0] 4 4 6" xfId="974"/>
    <cellStyle name="Millares [0] 4 5" xfId="66"/>
    <cellStyle name="Millares [0] 4 5 2" xfId="138"/>
    <cellStyle name="Millares [0] 4 5 2 2" xfId="361"/>
    <cellStyle name="Millares [0] 4 5 2 2 2" xfId="825"/>
    <cellStyle name="Millares [0] 4 5 2 3" xfId="602"/>
    <cellStyle name="Millares [0] 4 5 2 4" xfId="1066"/>
    <cellStyle name="Millares [0] 4 5 3" xfId="212"/>
    <cellStyle name="Millares [0] 4 5 3 2" xfId="435"/>
    <cellStyle name="Millares [0] 4 5 3 2 2" xfId="899"/>
    <cellStyle name="Millares [0] 4 5 3 3" xfId="676"/>
    <cellStyle name="Millares [0] 4 5 3 4" xfId="1140"/>
    <cellStyle name="Millares [0] 4 5 4" xfId="289"/>
    <cellStyle name="Millares [0] 4 5 4 2" xfId="753"/>
    <cellStyle name="Millares [0] 4 5 5" xfId="530"/>
    <cellStyle name="Millares [0] 4 5 6" xfId="994"/>
    <cellStyle name="Millares [0] 4 6" xfId="81"/>
    <cellStyle name="Millares [0] 4 6 2" xfId="304"/>
    <cellStyle name="Millares [0] 4 6 2 2" xfId="768"/>
    <cellStyle name="Millares [0] 4 6 3" xfId="545"/>
    <cellStyle name="Millares [0] 4 6 4" xfId="1009"/>
    <cellStyle name="Millares [0] 4 7" xfId="155"/>
    <cellStyle name="Millares [0] 4 7 2" xfId="378"/>
    <cellStyle name="Millares [0] 4 7 2 2" xfId="842"/>
    <cellStyle name="Millares [0] 4 7 3" xfId="619"/>
    <cellStyle name="Millares [0] 4 7 4" xfId="1083"/>
    <cellStyle name="Millares [0] 4 8" xfId="228"/>
    <cellStyle name="Millares [0] 4 8 2" xfId="692"/>
    <cellStyle name="Millares [0] 4 9" xfId="473"/>
    <cellStyle name="Millares 10" xfId="49"/>
    <cellStyle name="Millares 10 2" xfId="121"/>
    <cellStyle name="Millares 10 2 2" xfId="344"/>
    <cellStyle name="Millares 10 2 2 2" xfId="808"/>
    <cellStyle name="Millares 10 2 3" xfId="585"/>
    <cellStyle name="Millares 10 2 4" xfId="1049"/>
    <cellStyle name="Millares 10 3" xfId="195"/>
    <cellStyle name="Millares 10 3 2" xfId="418"/>
    <cellStyle name="Millares 10 3 2 2" xfId="882"/>
    <cellStyle name="Millares 10 3 3" xfId="659"/>
    <cellStyle name="Millares 10 3 4" xfId="1123"/>
    <cellStyle name="Millares 10 4" xfId="272"/>
    <cellStyle name="Millares 10 4 2" xfId="736"/>
    <cellStyle name="Millares 10 5" xfId="513"/>
    <cellStyle name="Millares 10 6" xfId="977"/>
    <cellStyle name="Millares 11" xfId="50"/>
    <cellStyle name="Millares 11 2" xfId="122"/>
    <cellStyle name="Millares 11 2 2" xfId="345"/>
    <cellStyle name="Millares 11 2 2 2" xfId="809"/>
    <cellStyle name="Millares 11 2 3" xfId="586"/>
    <cellStyle name="Millares 11 2 4" xfId="1050"/>
    <cellStyle name="Millares 11 3" xfId="196"/>
    <cellStyle name="Millares 11 3 2" xfId="419"/>
    <cellStyle name="Millares 11 3 2 2" xfId="883"/>
    <cellStyle name="Millares 11 3 3" xfId="660"/>
    <cellStyle name="Millares 11 3 4" xfId="1124"/>
    <cellStyle name="Millares 11 4" xfId="273"/>
    <cellStyle name="Millares 11 4 2" xfId="737"/>
    <cellStyle name="Millares 11 5" xfId="514"/>
    <cellStyle name="Millares 11 6" xfId="978"/>
    <cellStyle name="Millares 12" xfId="51"/>
    <cellStyle name="Millares 12 2" xfId="123"/>
    <cellStyle name="Millares 12 2 2" xfId="346"/>
    <cellStyle name="Millares 12 2 2 2" xfId="810"/>
    <cellStyle name="Millares 12 2 3" xfId="587"/>
    <cellStyle name="Millares 12 2 4" xfId="1051"/>
    <cellStyle name="Millares 12 3" xfId="197"/>
    <cellStyle name="Millares 12 3 2" xfId="420"/>
    <cellStyle name="Millares 12 3 2 2" xfId="884"/>
    <cellStyle name="Millares 12 3 3" xfId="661"/>
    <cellStyle name="Millares 12 3 4" xfId="1125"/>
    <cellStyle name="Millares 12 4" xfId="274"/>
    <cellStyle name="Millares 12 4 2" xfId="738"/>
    <cellStyle name="Millares 12 5" xfId="515"/>
    <cellStyle name="Millares 12 6" xfId="979"/>
    <cellStyle name="Millares 13" xfId="52"/>
    <cellStyle name="Millares 13 2" xfId="124"/>
    <cellStyle name="Millares 13 2 2" xfId="347"/>
    <cellStyle name="Millares 13 2 2 2" xfId="811"/>
    <cellStyle name="Millares 13 2 3" xfId="588"/>
    <cellStyle name="Millares 13 2 4" xfId="1052"/>
    <cellStyle name="Millares 13 3" xfId="198"/>
    <cellStyle name="Millares 13 3 2" xfId="421"/>
    <cellStyle name="Millares 13 3 2 2" xfId="885"/>
    <cellStyle name="Millares 13 3 3" xfId="662"/>
    <cellStyle name="Millares 13 3 4" xfId="1126"/>
    <cellStyle name="Millares 13 4" xfId="275"/>
    <cellStyle name="Millares 13 4 2" xfId="739"/>
    <cellStyle name="Millares 13 5" xfId="516"/>
    <cellStyle name="Millares 13 6" xfId="980"/>
    <cellStyle name="Millares 14" xfId="53"/>
    <cellStyle name="Millares 14 2" xfId="125"/>
    <cellStyle name="Millares 14 2 2" xfId="348"/>
    <cellStyle name="Millares 14 2 2 2" xfId="812"/>
    <cellStyle name="Millares 14 2 3" xfId="589"/>
    <cellStyle name="Millares 14 2 4" xfId="1053"/>
    <cellStyle name="Millares 14 3" xfId="199"/>
    <cellStyle name="Millares 14 3 2" xfId="422"/>
    <cellStyle name="Millares 14 3 2 2" xfId="886"/>
    <cellStyle name="Millares 14 3 3" xfId="663"/>
    <cellStyle name="Millares 14 3 4" xfId="1127"/>
    <cellStyle name="Millares 14 4" xfId="276"/>
    <cellStyle name="Millares 14 4 2" xfId="740"/>
    <cellStyle name="Millares 14 5" xfId="517"/>
    <cellStyle name="Millares 14 6" xfId="981"/>
    <cellStyle name="Millares 15" xfId="54"/>
    <cellStyle name="Millares 15 2" xfId="126"/>
    <cellStyle name="Millares 15 2 2" xfId="349"/>
    <cellStyle name="Millares 15 2 2 2" xfId="813"/>
    <cellStyle name="Millares 15 2 3" xfId="590"/>
    <cellStyle name="Millares 15 2 4" xfId="1054"/>
    <cellStyle name="Millares 15 3" xfId="200"/>
    <cellStyle name="Millares 15 3 2" xfId="423"/>
    <cellStyle name="Millares 15 3 2 2" xfId="887"/>
    <cellStyle name="Millares 15 3 3" xfId="664"/>
    <cellStyle name="Millares 15 3 4" xfId="1128"/>
    <cellStyle name="Millares 15 4" xfId="277"/>
    <cellStyle name="Millares 15 4 2" xfId="741"/>
    <cellStyle name="Millares 15 5" xfId="518"/>
    <cellStyle name="Millares 15 6" xfId="982"/>
    <cellStyle name="Millares 16" xfId="55"/>
    <cellStyle name="Millares 16 2" xfId="127"/>
    <cellStyle name="Millares 16 2 2" xfId="350"/>
    <cellStyle name="Millares 16 2 2 2" xfId="814"/>
    <cellStyle name="Millares 16 2 3" xfId="591"/>
    <cellStyle name="Millares 16 2 4" xfId="1055"/>
    <cellStyle name="Millares 16 3" xfId="201"/>
    <cellStyle name="Millares 16 3 2" xfId="424"/>
    <cellStyle name="Millares 16 3 2 2" xfId="888"/>
    <cellStyle name="Millares 16 3 3" xfId="665"/>
    <cellStyle name="Millares 16 3 4" xfId="1129"/>
    <cellStyle name="Millares 16 4" xfId="278"/>
    <cellStyle name="Millares 16 4 2" xfId="742"/>
    <cellStyle name="Millares 16 5" xfId="519"/>
    <cellStyle name="Millares 16 6" xfId="983"/>
    <cellStyle name="Millares 17" xfId="56"/>
    <cellStyle name="Millares 17 2" xfId="128"/>
    <cellStyle name="Millares 17 2 2" xfId="351"/>
    <cellStyle name="Millares 17 2 2 2" xfId="815"/>
    <cellStyle name="Millares 17 2 3" xfId="592"/>
    <cellStyle name="Millares 17 2 4" xfId="1056"/>
    <cellStyle name="Millares 17 3" xfId="202"/>
    <cellStyle name="Millares 17 3 2" xfId="425"/>
    <cellStyle name="Millares 17 3 2 2" xfId="889"/>
    <cellStyle name="Millares 17 3 3" xfId="666"/>
    <cellStyle name="Millares 17 3 4" xfId="1130"/>
    <cellStyle name="Millares 17 4" xfId="279"/>
    <cellStyle name="Millares 17 4 2" xfId="743"/>
    <cellStyle name="Millares 17 5" xfId="520"/>
    <cellStyle name="Millares 17 6" xfId="984"/>
    <cellStyle name="Millares 18" xfId="57"/>
    <cellStyle name="Millares 18 2" xfId="129"/>
    <cellStyle name="Millares 18 2 2" xfId="352"/>
    <cellStyle name="Millares 18 2 2 2" xfId="816"/>
    <cellStyle name="Millares 18 2 3" xfId="593"/>
    <cellStyle name="Millares 18 2 4" xfId="1057"/>
    <cellStyle name="Millares 18 3" xfId="203"/>
    <cellStyle name="Millares 18 3 2" xfId="426"/>
    <cellStyle name="Millares 18 3 2 2" xfId="890"/>
    <cellStyle name="Millares 18 3 3" xfId="667"/>
    <cellStyle name="Millares 18 3 4" xfId="1131"/>
    <cellStyle name="Millares 18 4" xfId="280"/>
    <cellStyle name="Millares 18 4 2" xfId="744"/>
    <cellStyle name="Millares 18 5" xfId="521"/>
    <cellStyle name="Millares 18 6" xfId="985"/>
    <cellStyle name="Millares 19" xfId="68"/>
    <cellStyle name="Millares 19 2" xfId="140"/>
    <cellStyle name="Millares 19 2 2" xfId="363"/>
    <cellStyle name="Millares 19 2 2 2" xfId="827"/>
    <cellStyle name="Millares 19 2 3" xfId="604"/>
    <cellStyle name="Millares 19 2 4" xfId="1068"/>
    <cellStyle name="Millares 19 3" xfId="214"/>
    <cellStyle name="Millares 19 3 2" xfId="437"/>
    <cellStyle name="Millares 19 3 2 2" xfId="901"/>
    <cellStyle name="Millares 19 3 3" xfId="678"/>
    <cellStyle name="Millares 19 3 4" xfId="1142"/>
    <cellStyle name="Millares 19 4" xfId="291"/>
    <cellStyle name="Millares 19 4 2" xfId="755"/>
    <cellStyle name="Millares 19 5" xfId="532"/>
    <cellStyle name="Millares 19 6" xfId="996"/>
    <cellStyle name="Millares 2" xfId="32"/>
    <cellStyle name="Millares 2 2" xfId="104"/>
    <cellStyle name="Millares 2 2 2" xfId="327"/>
    <cellStyle name="Millares 2 2 2 2" xfId="791"/>
    <cellStyle name="Millares 2 2 3" xfId="568"/>
    <cellStyle name="Millares 2 2 4" xfId="1032"/>
    <cellStyle name="Millares 2 3" xfId="178"/>
    <cellStyle name="Millares 2 3 2" xfId="401"/>
    <cellStyle name="Millares 2 3 2 2" xfId="865"/>
    <cellStyle name="Millares 2 3 3" xfId="642"/>
    <cellStyle name="Millares 2 3 4" xfId="1106"/>
    <cellStyle name="Millares 2 4" xfId="255"/>
    <cellStyle name="Millares 2 4 2" xfId="719"/>
    <cellStyle name="Millares 2 5" xfId="496"/>
    <cellStyle name="Millares 2 6" xfId="960"/>
    <cellStyle name="Millares 20" xfId="69"/>
    <cellStyle name="Millares 20 2" xfId="141"/>
    <cellStyle name="Millares 20 2 2" xfId="364"/>
    <cellStyle name="Millares 20 2 2 2" xfId="828"/>
    <cellStyle name="Millares 20 2 3" xfId="605"/>
    <cellStyle name="Millares 20 2 4" xfId="1069"/>
    <cellStyle name="Millares 20 3" xfId="215"/>
    <cellStyle name="Millares 20 3 2" xfId="438"/>
    <cellStyle name="Millares 20 3 2 2" xfId="902"/>
    <cellStyle name="Millares 20 3 3" xfId="679"/>
    <cellStyle name="Millares 20 3 4" xfId="1143"/>
    <cellStyle name="Millares 20 4" xfId="292"/>
    <cellStyle name="Millares 20 4 2" xfId="756"/>
    <cellStyle name="Millares 20 5" xfId="533"/>
    <cellStyle name="Millares 20 6" xfId="997"/>
    <cellStyle name="Millares 21" xfId="70"/>
    <cellStyle name="Millares 21 2" xfId="142"/>
    <cellStyle name="Millares 21 2 2" xfId="365"/>
    <cellStyle name="Millares 21 2 2 2" xfId="829"/>
    <cellStyle name="Millares 21 2 3" xfId="606"/>
    <cellStyle name="Millares 21 2 4" xfId="1070"/>
    <cellStyle name="Millares 21 3" xfId="216"/>
    <cellStyle name="Millares 21 3 2" xfId="439"/>
    <cellStyle name="Millares 21 3 2 2" xfId="903"/>
    <cellStyle name="Millares 21 3 3" xfId="680"/>
    <cellStyle name="Millares 21 3 4" xfId="1144"/>
    <cellStyle name="Millares 21 4" xfId="293"/>
    <cellStyle name="Millares 21 4 2" xfId="757"/>
    <cellStyle name="Millares 21 5" xfId="534"/>
    <cellStyle name="Millares 21 6" xfId="998"/>
    <cellStyle name="Millares 22" xfId="71"/>
    <cellStyle name="Millares 22 2" xfId="143"/>
    <cellStyle name="Millares 22 2 2" xfId="366"/>
    <cellStyle name="Millares 22 2 2 2" xfId="830"/>
    <cellStyle name="Millares 22 2 3" xfId="607"/>
    <cellStyle name="Millares 22 2 4" xfId="1071"/>
    <cellStyle name="Millares 22 3" xfId="217"/>
    <cellStyle name="Millares 22 3 2" xfId="440"/>
    <cellStyle name="Millares 22 3 2 2" xfId="904"/>
    <cellStyle name="Millares 22 3 3" xfId="681"/>
    <cellStyle name="Millares 22 3 4" xfId="1145"/>
    <cellStyle name="Millares 22 4" xfId="294"/>
    <cellStyle name="Millares 22 4 2" xfId="758"/>
    <cellStyle name="Millares 22 5" xfId="535"/>
    <cellStyle name="Millares 22 6" xfId="999"/>
    <cellStyle name="Millares 23" xfId="72"/>
    <cellStyle name="Millares 23 2" xfId="144"/>
    <cellStyle name="Millares 23 2 2" xfId="367"/>
    <cellStyle name="Millares 23 2 2 2" xfId="831"/>
    <cellStyle name="Millares 23 2 3" xfId="608"/>
    <cellStyle name="Millares 23 2 4" xfId="1072"/>
    <cellStyle name="Millares 23 3" xfId="218"/>
    <cellStyle name="Millares 23 3 2" xfId="441"/>
    <cellStyle name="Millares 23 3 2 2" xfId="905"/>
    <cellStyle name="Millares 23 3 3" xfId="682"/>
    <cellStyle name="Millares 23 3 4" xfId="1146"/>
    <cellStyle name="Millares 23 4" xfId="295"/>
    <cellStyle name="Millares 23 4 2" xfId="759"/>
    <cellStyle name="Millares 23 5" xfId="536"/>
    <cellStyle name="Millares 23 6" xfId="1000"/>
    <cellStyle name="Millares 24" xfId="83"/>
    <cellStyle name="Millares 24 2" xfId="306"/>
    <cellStyle name="Millares 24 2 2" xfId="770"/>
    <cellStyle name="Millares 24 3" xfId="547"/>
    <cellStyle name="Millares 24 4" xfId="1011"/>
    <cellStyle name="Millares 25" xfId="146"/>
    <cellStyle name="Millares 25 2" xfId="369"/>
    <cellStyle name="Millares 25 2 2" xfId="833"/>
    <cellStyle name="Millares 25 3" xfId="610"/>
    <cellStyle name="Millares 25 4" xfId="1074"/>
    <cellStyle name="Millares 26" xfId="145"/>
    <cellStyle name="Millares 26 2" xfId="368"/>
    <cellStyle name="Millares 26 2 2" xfId="832"/>
    <cellStyle name="Millares 26 3" xfId="609"/>
    <cellStyle name="Millares 26 4" xfId="1073"/>
    <cellStyle name="Millares 27" xfId="157"/>
    <cellStyle name="Millares 27 2" xfId="380"/>
    <cellStyle name="Millares 27 2 2" xfId="844"/>
    <cellStyle name="Millares 27 3" xfId="621"/>
    <cellStyle name="Millares 27 4" xfId="1085"/>
    <cellStyle name="Millares 28" xfId="219"/>
    <cellStyle name="Millares 28 2" xfId="442"/>
    <cellStyle name="Millares 28 2 2" xfId="906"/>
    <cellStyle name="Millares 28 3" xfId="683"/>
    <cellStyle name="Millares 28 4" xfId="1147"/>
    <cellStyle name="Millares 29" xfId="230"/>
    <cellStyle name="Millares 29 2" xfId="694"/>
    <cellStyle name="Millares 3" xfId="22"/>
    <cellStyle name="Millares 3 2" xfId="94"/>
    <cellStyle name="Millares 3 2 2" xfId="317"/>
    <cellStyle name="Millares 3 2 2 2" xfId="781"/>
    <cellStyle name="Millares 3 2 3" xfId="558"/>
    <cellStyle name="Millares 3 2 4" xfId="1022"/>
    <cellStyle name="Millares 3 3" xfId="168"/>
    <cellStyle name="Millares 3 3 2" xfId="391"/>
    <cellStyle name="Millares 3 3 2 2" xfId="855"/>
    <cellStyle name="Millares 3 3 3" xfId="632"/>
    <cellStyle name="Millares 3 3 4" xfId="1096"/>
    <cellStyle name="Millares 3 4" xfId="245"/>
    <cellStyle name="Millares 3 4 2" xfId="709"/>
    <cellStyle name="Millares 3 5" xfId="486"/>
    <cellStyle name="Millares 3 6" xfId="950"/>
    <cellStyle name="Millares 30" xfId="232"/>
    <cellStyle name="Millares 30 2" xfId="696"/>
    <cellStyle name="Millares 31" xfId="234"/>
    <cellStyle name="Millares 31 2" xfId="698"/>
    <cellStyle name="Millares 32" xfId="443"/>
    <cellStyle name="Millares 32 2" xfId="907"/>
    <cellStyle name="Millares 33" xfId="462"/>
    <cellStyle name="Millares 33 2" xfId="926"/>
    <cellStyle name="Millares 34" xfId="444"/>
    <cellStyle name="Millares 34 2" xfId="908"/>
    <cellStyle name="Millares 35" xfId="233"/>
    <cellStyle name="Millares 35 2" xfId="697"/>
    <cellStyle name="Millares 36" xfId="463"/>
    <cellStyle name="Millares 36 2" xfId="927"/>
    <cellStyle name="Millares 37" xfId="457"/>
    <cellStyle name="Millares 37 2" xfId="921"/>
    <cellStyle name="Millares 38" xfId="445"/>
    <cellStyle name="Millares 38 2" xfId="909"/>
    <cellStyle name="Millares 39" xfId="453"/>
    <cellStyle name="Millares 39 2" xfId="917"/>
    <cellStyle name="Millares 4" xfId="33"/>
    <cellStyle name="Millares 4 2" xfId="105"/>
    <cellStyle name="Millares 4 2 2" xfId="328"/>
    <cellStyle name="Millares 4 2 2 2" xfId="792"/>
    <cellStyle name="Millares 4 2 3" xfId="569"/>
    <cellStyle name="Millares 4 2 4" xfId="1033"/>
    <cellStyle name="Millares 4 3" xfId="179"/>
    <cellStyle name="Millares 4 3 2" xfId="402"/>
    <cellStyle name="Millares 4 3 2 2" xfId="866"/>
    <cellStyle name="Millares 4 3 3" xfId="643"/>
    <cellStyle name="Millares 4 3 4" xfId="1107"/>
    <cellStyle name="Millares 4 4" xfId="256"/>
    <cellStyle name="Millares 4 4 2" xfId="720"/>
    <cellStyle name="Millares 4 5" xfId="497"/>
    <cellStyle name="Millares 4 6" xfId="961"/>
    <cellStyle name="Millares 40" xfId="447"/>
    <cellStyle name="Millares 40 2" xfId="911"/>
    <cellStyle name="Millares 41" xfId="451"/>
    <cellStyle name="Millares 41 2" xfId="915"/>
    <cellStyle name="Millares 42" xfId="461"/>
    <cellStyle name="Millares 42 2" xfId="925"/>
    <cellStyle name="Millares 43" xfId="456"/>
    <cellStyle name="Millares 43 2" xfId="920"/>
    <cellStyle name="Millares 44" xfId="455"/>
    <cellStyle name="Millares 44 2" xfId="919"/>
    <cellStyle name="Millares 45" xfId="458"/>
    <cellStyle name="Millares 45 2" xfId="922"/>
    <cellStyle name="Millares 46" xfId="459"/>
    <cellStyle name="Millares 46 2" xfId="923"/>
    <cellStyle name="Millares 47" xfId="450"/>
    <cellStyle name="Millares 47 2" xfId="914"/>
    <cellStyle name="Millares 48" xfId="460"/>
    <cellStyle name="Millares 48 2" xfId="924"/>
    <cellStyle name="Millares 49" xfId="449"/>
    <cellStyle name="Millares 49 2" xfId="913"/>
    <cellStyle name="Millares 5" xfId="34"/>
    <cellStyle name="Millares 5 2" xfId="106"/>
    <cellStyle name="Millares 5 2 2" xfId="329"/>
    <cellStyle name="Millares 5 2 2 2" xfId="793"/>
    <cellStyle name="Millares 5 2 3" xfId="570"/>
    <cellStyle name="Millares 5 2 4" xfId="1034"/>
    <cellStyle name="Millares 5 3" xfId="180"/>
    <cellStyle name="Millares 5 3 2" xfId="403"/>
    <cellStyle name="Millares 5 3 2 2" xfId="867"/>
    <cellStyle name="Millares 5 3 3" xfId="644"/>
    <cellStyle name="Millares 5 3 4" xfId="1108"/>
    <cellStyle name="Millares 5 4" xfId="257"/>
    <cellStyle name="Millares 5 4 2" xfId="721"/>
    <cellStyle name="Millares 5 5" xfId="498"/>
    <cellStyle name="Millares 5 6" xfId="962"/>
    <cellStyle name="Millares 50" xfId="446"/>
    <cellStyle name="Millares 50 2" xfId="910"/>
    <cellStyle name="Millares 51" xfId="448"/>
    <cellStyle name="Millares 51 2" xfId="912"/>
    <cellStyle name="Millares 52" xfId="464"/>
    <cellStyle name="Millares 52 2" xfId="928"/>
    <cellStyle name="Millares 53" xfId="452"/>
    <cellStyle name="Millares 53 2" xfId="916"/>
    <cellStyle name="Millares 54" xfId="454"/>
    <cellStyle name="Millares 54 2" xfId="918"/>
    <cellStyle name="Millares 55" xfId="475"/>
    <cellStyle name="Millares 56" xfId="939"/>
    <cellStyle name="Millares 57" xfId="1148"/>
    <cellStyle name="Millares 6" xfId="35"/>
    <cellStyle name="Millares 6 2" xfId="107"/>
    <cellStyle name="Millares 6 2 2" xfId="330"/>
    <cellStyle name="Millares 6 2 2 2" xfId="794"/>
    <cellStyle name="Millares 6 2 3" xfId="571"/>
    <cellStyle name="Millares 6 2 4" xfId="1035"/>
    <cellStyle name="Millares 6 3" xfId="181"/>
    <cellStyle name="Millares 6 3 2" xfId="404"/>
    <cellStyle name="Millares 6 3 2 2" xfId="868"/>
    <cellStyle name="Millares 6 3 3" xfId="645"/>
    <cellStyle name="Millares 6 3 4" xfId="1109"/>
    <cellStyle name="Millares 6 4" xfId="258"/>
    <cellStyle name="Millares 6 4 2" xfId="722"/>
    <cellStyle name="Millares 6 5" xfId="499"/>
    <cellStyle name="Millares 6 6" xfId="963"/>
    <cellStyle name="Millares 7" xfId="36"/>
    <cellStyle name="Millares 7 2" xfId="108"/>
    <cellStyle name="Millares 7 2 2" xfId="331"/>
    <cellStyle name="Millares 7 2 2 2" xfId="795"/>
    <cellStyle name="Millares 7 2 3" xfId="572"/>
    <cellStyle name="Millares 7 2 4" xfId="1036"/>
    <cellStyle name="Millares 7 3" xfId="182"/>
    <cellStyle name="Millares 7 3 2" xfId="405"/>
    <cellStyle name="Millares 7 3 2 2" xfId="869"/>
    <cellStyle name="Millares 7 3 3" xfId="646"/>
    <cellStyle name="Millares 7 3 4" xfId="1110"/>
    <cellStyle name="Millares 7 4" xfId="259"/>
    <cellStyle name="Millares 7 4 2" xfId="723"/>
    <cellStyle name="Millares 7 5" xfId="500"/>
    <cellStyle name="Millares 7 6" xfId="964"/>
    <cellStyle name="Millares 8" xfId="37"/>
    <cellStyle name="Millares 8 2" xfId="109"/>
    <cellStyle name="Millares 8 2 2" xfId="332"/>
    <cellStyle name="Millares 8 2 2 2" xfId="796"/>
    <cellStyle name="Millares 8 2 3" xfId="573"/>
    <cellStyle name="Millares 8 2 4" xfId="1037"/>
    <cellStyle name="Millares 8 3" xfId="183"/>
    <cellStyle name="Millares 8 3 2" xfId="406"/>
    <cellStyle name="Millares 8 3 2 2" xfId="870"/>
    <cellStyle name="Millares 8 3 3" xfId="647"/>
    <cellStyle name="Millares 8 3 4" xfId="1111"/>
    <cellStyle name="Millares 8 4" xfId="260"/>
    <cellStyle name="Millares 8 4 2" xfId="724"/>
    <cellStyle name="Millares 8 5" xfId="501"/>
    <cellStyle name="Millares 8 6" xfId="965"/>
    <cellStyle name="Millares 9" xfId="48"/>
    <cellStyle name="Millares 9 2" xfId="120"/>
    <cellStyle name="Millares 9 2 2" xfId="343"/>
    <cellStyle name="Millares 9 2 2 2" xfId="807"/>
    <cellStyle name="Millares 9 2 3" xfId="584"/>
    <cellStyle name="Millares 9 2 4" xfId="1048"/>
    <cellStyle name="Millares 9 3" xfId="194"/>
    <cellStyle name="Millares 9 3 2" xfId="417"/>
    <cellStyle name="Millares 9 3 2 2" xfId="881"/>
    <cellStyle name="Millares 9 3 3" xfId="658"/>
    <cellStyle name="Millares 9 3 4" xfId="1122"/>
    <cellStyle name="Millares 9 4" xfId="271"/>
    <cellStyle name="Millares 9 4 2" xfId="735"/>
    <cellStyle name="Millares 9 5" xfId="512"/>
    <cellStyle name="Millares 9 6" xfId="976"/>
    <cellStyle name="Normal" xfId="0" builtinId="0"/>
    <cellStyle name="Normal 10" xfId="220"/>
    <cellStyle name="Normal 10 2" xfId="684"/>
    <cellStyle name="Normal 11" xfId="465"/>
    <cellStyle name="Normal 12" xfId="929"/>
    <cellStyle name="Normal 2" xfId="2"/>
    <cellStyle name="Normal 2 10" xfId="148"/>
    <cellStyle name="Normal 2 10 2" xfId="371"/>
    <cellStyle name="Normal 2 10 2 2" xfId="835"/>
    <cellStyle name="Normal 2 10 3" xfId="612"/>
    <cellStyle name="Normal 2 10 4" xfId="1076"/>
    <cellStyle name="Normal 2 11" xfId="221"/>
    <cellStyle name="Normal 2 11 2" xfId="685"/>
    <cellStyle name="Normal 2 12" xfId="466"/>
    <cellStyle name="Normal 2 13" xfId="930"/>
    <cellStyle name="Normal 2 2" xfId="4"/>
    <cellStyle name="Normal 2 2 10" xfId="932"/>
    <cellStyle name="Normal 2 2 2" xfId="25"/>
    <cellStyle name="Normal 2 2 2 2" xfId="97"/>
    <cellStyle name="Normal 2 2 2 2 2" xfId="320"/>
    <cellStyle name="Normal 2 2 2 2 2 2" xfId="784"/>
    <cellStyle name="Normal 2 2 2 2 3" xfId="561"/>
    <cellStyle name="Normal 2 2 2 2 4" xfId="1025"/>
    <cellStyle name="Normal 2 2 2 3" xfId="171"/>
    <cellStyle name="Normal 2 2 2 3 2" xfId="394"/>
    <cellStyle name="Normal 2 2 2 3 2 2" xfId="858"/>
    <cellStyle name="Normal 2 2 2 3 3" xfId="635"/>
    <cellStyle name="Normal 2 2 2 3 4" xfId="1099"/>
    <cellStyle name="Normal 2 2 2 4" xfId="248"/>
    <cellStyle name="Normal 2 2 2 4 2" xfId="712"/>
    <cellStyle name="Normal 2 2 2 5" xfId="489"/>
    <cellStyle name="Normal 2 2 2 6" xfId="953"/>
    <cellStyle name="Normal 2 2 3" xfId="15"/>
    <cellStyle name="Normal 2 2 3 2" xfId="87"/>
    <cellStyle name="Normal 2 2 3 2 2" xfId="310"/>
    <cellStyle name="Normal 2 2 3 2 2 2" xfId="774"/>
    <cellStyle name="Normal 2 2 3 2 3" xfId="551"/>
    <cellStyle name="Normal 2 2 3 2 4" xfId="1015"/>
    <cellStyle name="Normal 2 2 3 3" xfId="161"/>
    <cellStyle name="Normal 2 2 3 3 2" xfId="384"/>
    <cellStyle name="Normal 2 2 3 3 2 2" xfId="848"/>
    <cellStyle name="Normal 2 2 3 3 3" xfId="625"/>
    <cellStyle name="Normal 2 2 3 3 4" xfId="1089"/>
    <cellStyle name="Normal 2 2 3 4" xfId="238"/>
    <cellStyle name="Normal 2 2 3 4 2" xfId="702"/>
    <cellStyle name="Normal 2 2 3 5" xfId="479"/>
    <cellStyle name="Normal 2 2 3 6" xfId="943"/>
    <cellStyle name="Normal 2 2 4" xfId="41"/>
    <cellStyle name="Normal 2 2 4 2" xfId="113"/>
    <cellStyle name="Normal 2 2 4 2 2" xfId="336"/>
    <cellStyle name="Normal 2 2 4 2 2 2" xfId="800"/>
    <cellStyle name="Normal 2 2 4 2 3" xfId="577"/>
    <cellStyle name="Normal 2 2 4 2 4" xfId="1041"/>
    <cellStyle name="Normal 2 2 4 3" xfId="187"/>
    <cellStyle name="Normal 2 2 4 3 2" xfId="410"/>
    <cellStyle name="Normal 2 2 4 3 2 2" xfId="874"/>
    <cellStyle name="Normal 2 2 4 3 3" xfId="651"/>
    <cellStyle name="Normal 2 2 4 3 4" xfId="1115"/>
    <cellStyle name="Normal 2 2 4 4" xfId="264"/>
    <cellStyle name="Normal 2 2 4 4 2" xfId="728"/>
    <cellStyle name="Normal 2 2 4 5" xfId="505"/>
    <cellStyle name="Normal 2 2 4 6" xfId="969"/>
    <cellStyle name="Normal 2 2 5" xfId="61"/>
    <cellStyle name="Normal 2 2 5 2" xfId="133"/>
    <cellStyle name="Normal 2 2 5 2 2" xfId="356"/>
    <cellStyle name="Normal 2 2 5 2 2 2" xfId="820"/>
    <cellStyle name="Normal 2 2 5 2 3" xfId="597"/>
    <cellStyle name="Normal 2 2 5 2 4" xfId="1061"/>
    <cellStyle name="Normal 2 2 5 3" xfId="207"/>
    <cellStyle name="Normal 2 2 5 3 2" xfId="430"/>
    <cellStyle name="Normal 2 2 5 3 2 2" xfId="894"/>
    <cellStyle name="Normal 2 2 5 3 3" xfId="671"/>
    <cellStyle name="Normal 2 2 5 3 4" xfId="1135"/>
    <cellStyle name="Normal 2 2 5 4" xfId="284"/>
    <cellStyle name="Normal 2 2 5 4 2" xfId="748"/>
    <cellStyle name="Normal 2 2 5 5" xfId="525"/>
    <cellStyle name="Normal 2 2 5 6" xfId="989"/>
    <cellStyle name="Normal 2 2 6" xfId="76"/>
    <cellStyle name="Normal 2 2 6 2" xfId="299"/>
    <cellStyle name="Normal 2 2 6 2 2" xfId="763"/>
    <cellStyle name="Normal 2 2 6 3" xfId="540"/>
    <cellStyle name="Normal 2 2 6 4" xfId="1004"/>
    <cellStyle name="Normal 2 2 7" xfId="150"/>
    <cellStyle name="Normal 2 2 7 2" xfId="373"/>
    <cellStyle name="Normal 2 2 7 2 2" xfId="837"/>
    <cellStyle name="Normal 2 2 7 3" xfId="614"/>
    <cellStyle name="Normal 2 2 7 4" xfId="1078"/>
    <cellStyle name="Normal 2 2 8" xfId="223"/>
    <cellStyle name="Normal 2 2 8 2" xfId="687"/>
    <cellStyle name="Normal 2 2 9" xfId="468"/>
    <cellStyle name="Normal 2 3" xfId="7"/>
    <cellStyle name="Normal 2 3 10" xfId="935"/>
    <cellStyle name="Normal 2 3 2" xfId="28"/>
    <cellStyle name="Normal 2 3 2 2" xfId="100"/>
    <cellStyle name="Normal 2 3 2 2 2" xfId="323"/>
    <cellStyle name="Normal 2 3 2 2 2 2" xfId="787"/>
    <cellStyle name="Normal 2 3 2 2 3" xfId="564"/>
    <cellStyle name="Normal 2 3 2 2 4" xfId="1028"/>
    <cellStyle name="Normal 2 3 2 3" xfId="174"/>
    <cellStyle name="Normal 2 3 2 3 2" xfId="397"/>
    <cellStyle name="Normal 2 3 2 3 2 2" xfId="861"/>
    <cellStyle name="Normal 2 3 2 3 3" xfId="638"/>
    <cellStyle name="Normal 2 3 2 3 4" xfId="1102"/>
    <cellStyle name="Normal 2 3 2 4" xfId="251"/>
    <cellStyle name="Normal 2 3 2 4 2" xfId="715"/>
    <cellStyle name="Normal 2 3 2 5" xfId="492"/>
    <cellStyle name="Normal 2 3 2 6" xfId="956"/>
    <cellStyle name="Normal 2 3 3" xfId="18"/>
    <cellStyle name="Normal 2 3 3 2" xfId="90"/>
    <cellStyle name="Normal 2 3 3 2 2" xfId="313"/>
    <cellStyle name="Normal 2 3 3 2 2 2" xfId="777"/>
    <cellStyle name="Normal 2 3 3 2 3" xfId="554"/>
    <cellStyle name="Normal 2 3 3 2 4" xfId="1018"/>
    <cellStyle name="Normal 2 3 3 3" xfId="164"/>
    <cellStyle name="Normal 2 3 3 3 2" xfId="387"/>
    <cellStyle name="Normal 2 3 3 3 2 2" xfId="851"/>
    <cellStyle name="Normal 2 3 3 3 3" xfId="628"/>
    <cellStyle name="Normal 2 3 3 3 4" xfId="1092"/>
    <cellStyle name="Normal 2 3 3 4" xfId="241"/>
    <cellStyle name="Normal 2 3 3 4 2" xfId="705"/>
    <cellStyle name="Normal 2 3 3 5" xfId="482"/>
    <cellStyle name="Normal 2 3 3 6" xfId="946"/>
    <cellStyle name="Normal 2 3 4" xfId="44"/>
    <cellStyle name="Normal 2 3 4 2" xfId="116"/>
    <cellStyle name="Normal 2 3 4 2 2" xfId="339"/>
    <cellStyle name="Normal 2 3 4 2 2 2" xfId="803"/>
    <cellStyle name="Normal 2 3 4 2 3" xfId="580"/>
    <cellStyle name="Normal 2 3 4 2 4" xfId="1044"/>
    <cellStyle name="Normal 2 3 4 3" xfId="190"/>
    <cellStyle name="Normal 2 3 4 3 2" xfId="413"/>
    <cellStyle name="Normal 2 3 4 3 2 2" xfId="877"/>
    <cellStyle name="Normal 2 3 4 3 3" xfId="654"/>
    <cellStyle name="Normal 2 3 4 3 4" xfId="1118"/>
    <cellStyle name="Normal 2 3 4 4" xfId="267"/>
    <cellStyle name="Normal 2 3 4 4 2" xfId="731"/>
    <cellStyle name="Normal 2 3 4 5" xfId="508"/>
    <cellStyle name="Normal 2 3 4 6" xfId="972"/>
    <cellStyle name="Normal 2 3 5" xfId="64"/>
    <cellStyle name="Normal 2 3 5 2" xfId="136"/>
    <cellStyle name="Normal 2 3 5 2 2" xfId="359"/>
    <cellStyle name="Normal 2 3 5 2 2 2" xfId="823"/>
    <cellStyle name="Normal 2 3 5 2 3" xfId="600"/>
    <cellStyle name="Normal 2 3 5 2 4" xfId="1064"/>
    <cellStyle name="Normal 2 3 5 3" xfId="210"/>
    <cellStyle name="Normal 2 3 5 3 2" xfId="433"/>
    <cellStyle name="Normal 2 3 5 3 2 2" xfId="897"/>
    <cellStyle name="Normal 2 3 5 3 3" xfId="674"/>
    <cellStyle name="Normal 2 3 5 3 4" xfId="1138"/>
    <cellStyle name="Normal 2 3 5 4" xfId="287"/>
    <cellStyle name="Normal 2 3 5 4 2" xfId="751"/>
    <cellStyle name="Normal 2 3 5 5" xfId="528"/>
    <cellStyle name="Normal 2 3 5 6" xfId="992"/>
    <cellStyle name="Normal 2 3 6" xfId="79"/>
    <cellStyle name="Normal 2 3 6 2" xfId="302"/>
    <cellStyle name="Normal 2 3 6 2 2" xfId="766"/>
    <cellStyle name="Normal 2 3 6 3" xfId="543"/>
    <cellStyle name="Normal 2 3 6 4" xfId="1007"/>
    <cellStyle name="Normal 2 3 7" xfId="153"/>
    <cellStyle name="Normal 2 3 7 2" xfId="376"/>
    <cellStyle name="Normal 2 3 7 2 2" xfId="840"/>
    <cellStyle name="Normal 2 3 7 3" xfId="617"/>
    <cellStyle name="Normal 2 3 7 4" xfId="1081"/>
    <cellStyle name="Normal 2 3 8" xfId="226"/>
    <cellStyle name="Normal 2 3 8 2" xfId="690"/>
    <cellStyle name="Normal 2 3 9" xfId="471"/>
    <cellStyle name="Normal 2 4" xfId="10"/>
    <cellStyle name="Normal 2 4 10" xfId="938"/>
    <cellStyle name="Normal 2 4 2" xfId="31"/>
    <cellStyle name="Normal 2 4 2 2" xfId="103"/>
    <cellStyle name="Normal 2 4 2 2 2" xfId="326"/>
    <cellStyle name="Normal 2 4 2 2 2 2" xfId="790"/>
    <cellStyle name="Normal 2 4 2 2 3" xfId="567"/>
    <cellStyle name="Normal 2 4 2 2 4" xfId="1031"/>
    <cellStyle name="Normal 2 4 2 3" xfId="177"/>
    <cellStyle name="Normal 2 4 2 3 2" xfId="400"/>
    <cellStyle name="Normal 2 4 2 3 2 2" xfId="864"/>
    <cellStyle name="Normal 2 4 2 3 3" xfId="641"/>
    <cellStyle name="Normal 2 4 2 3 4" xfId="1105"/>
    <cellStyle name="Normal 2 4 2 4" xfId="254"/>
    <cellStyle name="Normal 2 4 2 4 2" xfId="718"/>
    <cellStyle name="Normal 2 4 2 5" xfId="495"/>
    <cellStyle name="Normal 2 4 2 6" xfId="959"/>
    <cellStyle name="Normal 2 4 3" xfId="21"/>
    <cellStyle name="Normal 2 4 3 2" xfId="93"/>
    <cellStyle name="Normal 2 4 3 2 2" xfId="316"/>
    <cellStyle name="Normal 2 4 3 2 2 2" xfId="780"/>
    <cellStyle name="Normal 2 4 3 2 3" xfId="557"/>
    <cellStyle name="Normal 2 4 3 2 4" xfId="1021"/>
    <cellStyle name="Normal 2 4 3 3" xfId="167"/>
    <cellStyle name="Normal 2 4 3 3 2" xfId="390"/>
    <cellStyle name="Normal 2 4 3 3 2 2" xfId="854"/>
    <cellStyle name="Normal 2 4 3 3 3" xfId="631"/>
    <cellStyle name="Normal 2 4 3 3 4" xfId="1095"/>
    <cellStyle name="Normal 2 4 3 4" xfId="244"/>
    <cellStyle name="Normal 2 4 3 4 2" xfId="708"/>
    <cellStyle name="Normal 2 4 3 5" xfId="485"/>
    <cellStyle name="Normal 2 4 3 6" xfId="949"/>
    <cellStyle name="Normal 2 4 4" xfId="47"/>
    <cellStyle name="Normal 2 4 4 2" xfId="119"/>
    <cellStyle name="Normal 2 4 4 2 2" xfId="342"/>
    <cellStyle name="Normal 2 4 4 2 2 2" xfId="806"/>
    <cellStyle name="Normal 2 4 4 2 3" xfId="583"/>
    <cellStyle name="Normal 2 4 4 2 4" xfId="1047"/>
    <cellStyle name="Normal 2 4 4 3" xfId="193"/>
    <cellStyle name="Normal 2 4 4 3 2" xfId="416"/>
    <cellStyle name="Normal 2 4 4 3 2 2" xfId="880"/>
    <cellStyle name="Normal 2 4 4 3 3" xfId="657"/>
    <cellStyle name="Normal 2 4 4 3 4" xfId="1121"/>
    <cellStyle name="Normal 2 4 4 4" xfId="270"/>
    <cellStyle name="Normal 2 4 4 4 2" xfId="734"/>
    <cellStyle name="Normal 2 4 4 5" xfId="511"/>
    <cellStyle name="Normal 2 4 4 6" xfId="975"/>
    <cellStyle name="Normal 2 4 5" xfId="67"/>
    <cellStyle name="Normal 2 4 5 2" xfId="139"/>
    <cellStyle name="Normal 2 4 5 2 2" xfId="362"/>
    <cellStyle name="Normal 2 4 5 2 2 2" xfId="826"/>
    <cellStyle name="Normal 2 4 5 2 3" xfId="603"/>
    <cellStyle name="Normal 2 4 5 2 4" xfId="1067"/>
    <cellStyle name="Normal 2 4 5 3" xfId="213"/>
    <cellStyle name="Normal 2 4 5 3 2" xfId="436"/>
    <cellStyle name="Normal 2 4 5 3 2 2" xfId="900"/>
    <cellStyle name="Normal 2 4 5 3 3" xfId="677"/>
    <cellStyle name="Normal 2 4 5 3 4" xfId="1141"/>
    <cellStyle name="Normal 2 4 5 4" xfId="290"/>
    <cellStyle name="Normal 2 4 5 4 2" xfId="754"/>
    <cellStyle name="Normal 2 4 5 5" xfId="531"/>
    <cellStyle name="Normal 2 4 5 6" xfId="995"/>
    <cellStyle name="Normal 2 4 6" xfId="82"/>
    <cellStyle name="Normal 2 4 6 2" xfId="305"/>
    <cellStyle name="Normal 2 4 6 2 2" xfId="769"/>
    <cellStyle name="Normal 2 4 6 3" xfId="546"/>
    <cellStyle name="Normal 2 4 6 4" xfId="1010"/>
    <cellStyle name="Normal 2 4 7" xfId="156"/>
    <cellStyle name="Normal 2 4 7 2" xfId="379"/>
    <cellStyle name="Normal 2 4 7 2 2" xfId="843"/>
    <cellStyle name="Normal 2 4 7 3" xfId="620"/>
    <cellStyle name="Normal 2 4 7 4" xfId="1084"/>
    <cellStyle name="Normal 2 4 8" xfId="229"/>
    <cellStyle name="Normal 2 4 8 2" xfId="693"/>
    <cellStyle name="Normal 2 4 9" xfId="474"/>
    <cellStyle name="Normal 2 5" xfId="23"/>
    <cellStyle name="Normal 2 5 2" xfId="95"/>
    <cellStyle name="Normal 2 5 2 2" xfId="318"/>
    <cellStyle name="Normal 2 5 2 2 2" xfId="782"/>
    <cellStyle name="Normal 2 5 2 3" xfId="559"/>
    <cellStyle name="Normal 2 5 2 4" xfId="1023"/>
    <cellStyle name="Normal 2 5 3" xfId="169"/>
    <cellStyle name="Normal 2 5 3 2" xfId="392"/>
    <cellStyle name="Normal 2 5 3 2 2" xfId="856"/>
    <cellStyle name="Normal 2 5 3 3" xfId="633"/>
    <cellStyle name="Normal 2 5 3 4" xfId="1097"/>
    <cellStyle name="Normal 2 5 4" xfId="246"/>
    <cellStyle name="Normal 2 5 4 2" xfId="710"/>
    <cellStyle name="Normal 2 5 5" xfId="487"/>
    <cellStyle name="Normal 2 5 6" xfId="951"/>
    <cellStyle name="Normal 2 6" xfId="13"/>
    <cellStyle name="Normal 2 6 2" xfId="85"/>
    <cellStyle name="Normal 2 6 2 2" xfId="308"/>
    <cellStyle name="Normal 2 6 2 2 2" xfId="772"/>
    <cellStyle name="Normal 2 6 2 3" xfId="549"/>
    <cellStyle name="Normal 2 6 2 4" xfId="1013"/>
    <cellStyle name="Normal 2 6 3" xfId="159"/>
    <cellStyle name="Normal 2 6 3 2" xfId="382"/>
    <cellStyle name="Normal 2 6 3 2 2" xfId="846"/>
    <cellStyle name="Normal 2 6 3 3" xfId="623"/>
    <cellStyle name="Normal 2 6 3 4" xfId="1087"/>
    <cellStyle name="Normal 2 6 4" xfId="236"/>
    <cellStyle name="Normal 2 6 4 2" xfId="700"/>
    <cellStyle name="Normal 2 6 5" xfId="477"/>
    <cellStyle name="Normal 2 6 6" xfId="941"/>
    <cellStyle name="Normal 2 7" xfId="39"/>
    <cellStyle name="Normal 2 7 2" xfId="111"/>
    <cellStyle name="Normal 2 7 2 2" xfId="334"/>
    <cellStyle name="Normal 2 7 2 2 2" xfId="798"/>
    <cellStyle name="Normal 2 7 2 3" xfId="575"/>
    <cellStyle name="Normal 2 7 2 4" xfId="1039"/>
    <cellStyle name="Normal 2 7 3" xfId="185"/>
    <cellStyle name="Normal 2 7 3 2" xfId="408"/>
    <cellStyle name="Normal 2 7 3 2 2" xfId="872"/>
    <cellStyle name="Normal 2 7 3 3" xfId="649"/>
    <cellStyle name="Normal 2 7 3 4" xfId="1113"/>
    <cellStyle name="Normal 2 7 4" xfId="262"/>
    <cellStyle name="Normal 2 7 4 2" xfId="726"/>
    <cellStyle name="Normal 2 7 5" xfId="503"/>
    <cellStyle name="Normal 2 7 6" xfId="967"/>
    <cellStyle name="Normal 2 8" xfId="59"/>
    <cellStyle name="Normal 2 8 2" xfId="131"/>
    <cellStyle name="Normal 2 8 2 2" xfId="354"/>
    <cellStyle name="Normal 2 8 2 2 2" xfId="818"/>
    <cellStyle name="Normal 2 8 2 3" xfId="595"/>
    <cellStyle name="Normal 2 8 2 4" xfId="1059"/>
    <cellStyle name="Normal 2 8 3" xfId="205"/>
    <cellStyle name="Normal 2 8 3 2" xfId="428"/>
    <cellStyle name="Normal 2 8 3 2 2" xfId="892"/>
    <cellStyle name="Normal 2 8 3 3" xfId="669"/>
    <cellStyle name="Normal 2 8 3 4" xfId="1133"/>
    <cellStyle name="Normal 2 8 4" xfId="282"/>
    <cellStyle name="Normal 2 8 4 2" xfId="746"/>
    <cellStyle name="Normal 2 8 5" xfId="523"/>
    <cellStyle name="Normal 2 8 6" xfId="987"/>
    <cellStyle name="Normal 2 9" xfId="74"/>
    <cellStyle name="Normal 2 9 2" xfId="297"/>
    <cellStyle name="Normal 2 9 2 2" xfId="761"/>
    <cellStyle name="Normal 2 9 3" xfId="538"/>
    <cellStyle name="Normal 2 9 4" xfId="1002"/>
    <cellStyle name="Normal 3" xfId="5"/>
    <cellStyle name="Normal 3 10" xfId="933"/>
    <cellStyle name="Normal 3 2" xfId="26"/>
    <cellStyle name="Normal 3 2 2" xfId="98"/>
    <cellStyle name="Normal 3 2 2 2" xfId="321"/>
    <cellStyle name="Normal 3 2 2 2 2" xfId="785"/>
    <cellStyle name="Normal 3 2 2 3" xfId="562"/>
    <cellStyle name="Normal 3 2 2 4" xfId="1026"/>
    <cellStyle name="Normal 3 2 3" xfId="172"/>
    <cellStyle name="Normal 3 2 3 2" xfId="395"/>
    <cellStyle name="Normal 3 2 3 2 2" xfId="859"/>
    <cellStyle name="Normal 3 2 3 3" xfId="636"/>
    <cellStyle name="Normal 3 2 3 4" xfId="1100"/>
    <cellStyle name="Normal 3 2 4" xfId="249"/>
    <cellStyle name="Normal 3 2 4 2" xfId="713"/>
    <cellStyle name="Normal 3 2 5" xfId="490"/>
    <cellStyle name="Normal 3 2 6" xfId="954"/>
    <cellStyle name="Normal 3 3" xfId="16"/>
    <cellStyle name="Normal 3 3 2" xfId="88"/>
    <cellStyle name="Normal 3 3 2 2" xfId="311"/>
    <cellStyle name="Normal 3 3 2 2 2" xfId="775"/>
    <cellStyle name="Normal 3 3 2 3" xfId="552"/>
    <cellStyle name="Normal 3 3 2 4" xfId="1016"/>
    <cellStyle name="Normal 3 3 3" xfId="162"/>
    <cellStyle name="Normal 3 3 3 2" xfId="385"/>
    <cellStyle name="Normal 3 3 3 2 2" xfId="849"/>
    <cellStyle name="Normal 3 3 3 3" xfId="626"/>
    <cellStyle name="Normal 3 3 3 4" xfId="1090"/>
    <cellStyle name="Normal 3 3 4" xfId="239"/>
    <cellStyle name="Normal 3 3 4 2" xfId="703"/>
    <cellStyle name="Normal 3 3 5" xfId="480"/>
    <cellStyle name="Normal 3 3 6" xfId="944"/>
    <cellStyle name="Normal 3 4" xfId="42"/>
    <cellStyle name="Normal 3 4 2" xfId="114"/>
    <cellStyle name="Normal 3 4 2 2" xfId="337"/>
    <cellStyle name="Normal 3 4 2 2 2" xfId="801"/>
    <cellStyle name="Normal 3 4 2 3" xfId="578"/>
    <cellStyle name="Normal 3 4 2 4" xfId="1042"/>
    <cellStyle name="Normal 3 4 3" xfId="188"/>
    <cellStyle name="Normal 3 4 3 2" xfId="411"/>
    <cellStyle name="Normal 3 4 3 2 2" xfId="875"/>
    <cellStyle name="Normal 3 4 3 3" xfId="652"/>
    <cellStyle name="Normal 3 4 3 4" xfId="1116"/>
    <cellStyle name="Normal 3 4 4" xfId="265"/>
    <cellStyle name="Normal 3 4 4 2" xfId="729"/>
    <cellStyle name="Normal 3 4 5" xfId="506"/>
    <cellStyle name="Normal 3 4 6" xfId="970"/>
    <cellStyle name="Normal 3 5" xfId="62"/>
    <cellStyle name="Normal 3 5 2" xfId="134"/>
    <cellStyle name="Normal 3 5 2 2" xfId="357"/>
    <cellStyle name="Normal 3 5 2 2 2" xfId="821"/>
    <cellStyle name="Normal 3 5 2 3" xfId="598"/>
    <cellStyle name="Normal 3 5 2 4" xfId="1062"/>
    <cellStyle name="Normal 3 5 3" xfId="208"/>
    <cellStyle name="Normal 3 5 3 2" xfId="431"/>
    <cellStyle name="Normal 3 5 3 2 2" xfId="895"/>
    <cellStyle name="Normal 3 5 3 3" xfId="672"/>
    <cellStyle name="Normal 3 5 3 4" xfId="1136"/>
    <cellStyle name="Normal 3 5 4" xfId="285"/>
    <cellStyle name="Normal 3 5 4 2" xfId="749"/>
    <cellStyle name="Normal 3 5 5" xfId="526"/>
    <cellStyle name="Normal 3 5 6" xfId="990"/>
    <cellStyle name="Normal 3 6" xfId="77"/>
    <cellStyle name="Normal 3 6 2" xfId="300"/>
    <cellStyle name="Normal 3 6 2 2" xfId="764"/>
    <cellStyle name="Normal 3 6 3" xfId="541"/>
    <cellStyle name="Normal 3 6 4" xfId="1005"/>
    <cellStyle name="Normal 3 7" xfId="151"/>
    <cellStyle name="Normal 3 7 2" xfId="374"/>
    <cellStyle name="Normal 3 7 2 2" xfId="838"/>
    <cellStyle name="Normal 3 7 3" xfId="615"/>
    <cellStyle name="Normal 3 7 4" xfId="1079"/>
    <cellStyle name="Normal 3 8" xfId="224"/>
    <cellStyle name="Normal 3 8 2" xfId="688"/>
    <cellStyle name="Normal 3 9" xfId="469"/>
    <cellStyle name="Normal 4" xfId="8"/>
    <cellStyle name="Normal 4 10" xfId="936"/>
    <cellStyle name="Normal 4 2" xfId="29"/>
    <cellStyle name="Normal 4 2 2" xfId="101"/>
    <cellStyle name="Normal 4 2 2 2" xfId="324"/>
    <cellStyle name="Normal 4 2 2 2 2" xfId="788"/>
    <cellStyle name="Normal 4 2 2 3" xfId="565"/>
    <cellStyle name="Normal 4 2 2 4" xfId="1029"/>
    <cellStyle name="Normal 4 2 3" xfId="175"/>
    <cellStyle name="Normal 4 2 3 2" xfId="398"/>
    <cellStyle name="Normal 4 2 3 2 2" xfId="862"/>
    <cellStyle name="Normal 4 2 3 3" xfId="639"/>
    <cellStyle name="Normal 4 2 3 4" xfId="1103"/>
    <cellStyle name="Normal 4 2 4" xfId="252"/>
    <cellStyle name="Normal 4 2 4 2" xfId="716"/>
    <cellStyle name="Normal 4 2 5" xfId="493"/>
    <cellStyle name="Normal 4 2 6" xfId="957"/>
    <cellStyle name="Normal 4 3" xfId="19"/>
    <cellStyle name="Normal 4 3 2" xfId="91"/>
    <cellStyle name="Normal 4 3 2 2" xfId="314"/>
    <cellStyle name="Normal 4 3 2 2 2" xfId="778"/>
    <cellStyle name="Normal 4 3 2 3" xfId="555"/>
    <cellStyle name="Normal 4 3 2 4" xfId="1019"/>
    <cellStyle name="Normal 4 3 3" xfId="165"/>
    <cellStyle name="Normal 4 3 3 2" xfId="388"/>
    <cellStyle name="Normal 4 3 3 2 2" xfId="852"/>
    <cellStyle name="Normal 4 3 3 3" xfId="629"/>
    <cellStyle name="Normal 4 3 3 4" xfId="1093"/>
    <cellStyle name="Normal 4 3 4" xfId="242"/>
    <cellStyle name="Normal 4 3 4 2" xfId="706"/>
    <cellStyle name="Normal 4 3 5" xfId="483"/>
    <cellStyle name="Normal 4 3 6" xfId="947"/>
    <cellStyle name="Normal 4 4" xfId="45"/>
    <cellStyle name="Normal 4 4 2" xfId="117"/>
    <cellStyle name="Normal 4 4 2 2" xfId="340"/>
    <cellStyle name="Normal 4 4 2 2 2" xfId="804"/>
    <cellStyle name="Normal 4 4 2 3" xfId="581"/>
    <cellStyle name="Normal 4 4 2 4" xfId="1045"/>
    <cellStyle name="Normal 4 4 3" xfId="191"/>
    <cellStyle name="Normal 4 4 3 2" xfId="414"/>
    <cellStyle name="Normal 4 4 3 2 2" xfId="878"/>
    <cellStyle name="Normal 4 4 3 3" xfId="655"/>
    <cellStyle name="Normal 4 4 3 4" xfId="1119"/>
    <cellStyle name="Normal 4 4 4" xfId="268"/>
    <cellStyle name="Normal 4 4 4 2" xfId="732"/>
    <cellStyle name="Normal 4 4 5" xfId="509"/>
    <cellStyle name="Normal 4 4 6" xfId="973"/>
    <cellStyle name="Normal 4 5" xfId="65"/>
    <cellStyle name="Normal 4 5 2" xfId="137"/>
    <cellStyle name="Normal 4 5 2 2" xfId="360"/>
    <cellStyle name="Normal 4 5 2 2 2" xfId="824"/>
    <cellStyle name="Normal 4 5 2 3" xfId="601"/>
    <cellStyle name="Normal 4 5 2 4" xfId="1065"/>
    <cellStyle name="Normal 4 5 3" xfId="211"/>
    <cellStyle name="Normal 4 5 3 2" xfId="434"/>
    <cellStyle name="Normal 4 5 3 2 2" xfId="898"/>
    <cellStyle name="Normal 4 5 3 3" xfId="675"/>
    <cellStyle name="Normal 4 5 3 4" xfId="1139"/>
    <cellStyle name="Normal 4 5 4" xfId="288"/>
    <cellStyle name="Normal 4 5 4 2" xfId="752"/>
    <cellStyle name="Normal 4 5 5" xfId="529"/>
    <cellStyle name="Normal 4 5 6" xfId="993"/>
    <cellStyle name="Normal 4 6" xfId="80"/>
    <cellStyle name="Normal 4 6 2" xfId="303"/>
    <cellStyle name="Normal 4 6 2 2" xfId="767"/>
    <cellStyle name="Normal 4 6 3" xfId="544"/>
    <cellStyle name="Normal 4 6 4" xfId="1008"/>
    <cellStyle name="Normal 4 7" xfId="154"/>
    <cellStyle name="Normal 4 7 2" xfId="377"/>
    <cellStyle name="Normal 4 7 2 2" xfId="841"/>
    <cellStyle name="Normal 4 7 3" xfId="618"/>
    <cellStyle name="Normal 4 7 4" xfId="1082"/>
    <cellStyle name="Normal 4 8" xfId="227"/>
    <cellStyle name="Normal 4 8 2" xfId="691"/>
    <cellStyle name="Normal 4 9" xfId="472"/>
    <cellStyle name="Normal 5" xfId="12"/>
    <cellStyle name="Normal 5 2" xfId="84"/>
    <cellStyle name="Normal 5 2 2" xfId="307"/>
    <cellStyle name="Normal 5 2 2 2" xfId="771"/>
    <cellStyle name="Normal 5 2 3" xfId="548"/>
    <cellStyle name="Normal 5 2 4" xfId="1012"/>
    <cellStyle name="Normal 5 3" xfId="158"/>
    <cellStyle name="Normal 5 3 2" xfId="381"/>
    <cellStyle name="Normal 5 3 2 2" xfId="845"/>
    <cellStyle name="Normal 5 3 3" xfId="622"/>
    <cellStyle name="Normal 5 3 4" xfId="1086"/>
    <cellStyle name="Normal 5 4" xfId="235"/>
    <cellStyle name="Normal 5 4 2" xfId="699"/>
    <cellStyle name="Normal 5 5" xfId="476"/>
    <cellStyle name="Normal 5 6" xfId="940"/>
    <cellStyle name="Normal 6" xfId="38"/>
    <cellStyle name="Normal 6 2" xfId="110"/>
    <cellStyle name="Normal 6 2 2" xfId="333"/>
    <cellStyle name="Normal 6 2 2 2" xfId="797"/>
    <cellStyle name="Normal 6 2 3" xfId="574"/>
    <cellStyle name="Normal 6 2 4" xfId="1038"/>
    <cellStyle name="Normal 6 3" xfId="184"/>
    <cellStyle name="Normal 6 3 2" xfId="407"/>
    <cellStyle name="Normal 6 3 2 2" xfId="871"/>
    <cellStyle name="Normal 6 3 3" xfId="648"/>
    <cellStyle name="Normal 6 3 4" xfId="1112"/>
    <cellStyle name="Normal 6 4" xfId="261"/>
    <cellStyle name="Normal 6 4 2" xfId="725"/>
    <cellStyle name="Normal 6 5" xfId="502"/>
    <cellStyle name="Normal 6 6" xfId="966"/>
    <cellStyle name="Normal 7" xfId="58"/>
    <cellStyle name="Normal 7 2" xfId="130"/>
    <cellStyle name="Normal 7 2 2" xfId="353"/>
    <cellStyle name="Normal 7 2 2 2" xfId="817"/>
    <cellStyle name="Normal 7 2 3" xfId="594"/>
    <cellStyle name="Normal 7 2 4" xfId="1058"/>
    <cellStyle name="Normal 7 3" xfId="204"/>
    <cellStyle name="Normal 7 3 2" xfId="427"/>
    <cellStyle name="Normal 7 3 2 2" xfId="891"/>
    <cellStyle name="Normal 7 3 3" xfId="668"/>
    <cellStyle name="Normal 7 3 4" xfId="1132"/>
    <cellStyle name="Normal 7 4" xfId="281"/>
    <cellStyle name="Normal 7 4 2" xfId="745"/>
    <cellStyle name="Normal 7 5" xfId="522"/>
    <cellStyle name="Normal 7 6" xfId="986"/>
    <cellStyle name="Normal 8" xfId="73"/>
    <cellStyle name="Normal 8 2" xfId="296"/>
    <cellStyle name="Normal 8 2 2" xfId="760"/>
    <cellStyle name="Normal 8 3" xfId="537"/>
    <cellStyle name="Normal 8 4" xfId="1001"/>
    <cellStyle name="Normal 9" xfId="147"/>
    <cellStyle name="Normal 9 2" xfId="370"/>
    <cellStyle name="Normal 9 2 2" xfId="834"/>
    <cellStyle name="Normal 9 3" xfId="611"/>
    <cellStyle name="Normal 9 4" xfId="1075"/>
    <cellStyle name="Porcentaje 2" xfId="231"/>
    <cellStyle name="Porcentaje 2 2" xfId="6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PY"/>
              <a:t>Ejecución presupuestaria</a:t>
            </a:r>
            <a:r>
              <a:rPr lang="es-PY" baseline="0"/>
              <a:t> del 01/01/2022 al 31/12/2022</a:t>
            </a:r>
            <a:endParaRPr lang="es-PY"/>
          </a:p>
        </c:rich>
      </c:tx>
      <c:layout/>
      <c:overlay val="0"/>
      <c:spPr>
        <a:noFill/>
        <a:ln>
          <a:noFill/>
        </a:ln>
        <a:effectLst/>
      </c:spPr>
    </c:title>
    <c:autoTitleDeleted val="0"/>
    <c:plotArea>
      <c:layout/>
      <c:barChart>
        <c:barDir val="col"/>
        <c:grouping val="clustered"/>
        <c:varyColors val="0"/>
        <c:ser>
          <c:idx val="0"/>
          <c:order val="0"/>
          <c:tx>
            <c:strRef>
              <c:f>[1]Hoja2!$M$2</c:f>
              <c:strCache>
                <c:ptCount val="1"/>
                <c:pt idx="0">
                  <c:v>Presupuesto Vigente </c:v>
                </c:pt>
              </c:strCache>
            </c:strRef>
          </c:tx>
          <c:spPr>
            <a:solidFill>
              <a:schemeClr val="accent1"/>
            </a:solidFill>
            <a:ln>
              <a:noFill/>
            </a:ln>
            <a:effectLst/>
          </c:spPr>
          <c:invertIfNegative val="0"/>
          <c:cat>
            <c:strRef>
              <c:f>[1]Hoja2!$L$3:$L$9</c:f>
              <c:strCache>
                <c:ptCount val="7"/>
                <c:pt idx="0">
                  <c:v>Servicios Personales </c:v>
                </c:pt>
                <c:pt idx="1">
                  <c:v>Servicios no Personales </c:v>
                </c:pt>
                <c:pt idx="2">
                  <c:v>Bienes de Consumo e Insumos </c:v>
                </c:pt>
                <c:pt idx="3">
                  <c:v>Inversion Fisica</c:v>
                </c:pt>
                <c:pt idx="4">
                  <c:v>Transferencias</c:v>
                </c:pt>
                <c:pt idx="5">
                  <c:v>Otros Gastos </c:v>
                </c:pt>
                <c:pt idx="6">
                  <c:v>TOTAL </c:v>
                </c:pt>
              </c:strCache>
            </c:strRef>
          </c:cat>
          <c:val>
            <c:numRef>
              <c:f>[1]Hoja2!$M$3:$M$9</c:f>
              <c:numCache>
                <c:formatCode>General</c:formatCode>
                <c:ptCount val="7"/>
                <c:pt idx="0">
                  <c:v>11562245.025</c:v>
                </c:pt>
                <c:pt idx="1">
                  <c:v>2095121.9709999999</c:v>
                </c:pt>
                <c:pt idx="2">
                  <c:v>56255</c:v>
                </c:pt>
                <c:pt idx="3">
                  <c:v>119000</c:v>
                </c:pt>
                <c:pt idx="4">
                  <c:v>135000</c:v>
                </c:pt>
                <c:pt idx="5">
                  <c:v>20040.053</c:v>
                </c:pt>
                <c:pt idx="6">
                  <c:v>13987662.048999999</c:v>
                </c:pt>
              </c:numCache>
            </c:numRef>
          </c:val>
          <c:extLst xmlns:c16r2="http://schemas.microsoft.com/office/drawing/2015/06/chart">
            <c:ext xmlns:c16="http://schemas.microsoft.com/office/drawing/2014/chart" uri="{C3380CC4-5D6E-409C-BE32-E72D297353CC}">
              <c16:uniqueId val="{00000000-F08A-431E-B5B5-FB37B5F44ECA}"/>
            </c:ext>
          </c:extLst>
        </c:ser>
        <c:ser>
          <c:idx val="1"/>
          <c:order val="1"/>
          <c:tx>
            <c:strRef>
              <c:f>[1]Hoja2!$N$2</c:f>
              <c:strCache>
                <c:ptCount val="1"/>
                <c:pt idx="0">
                  <c:v>Ejecutado </c:v>
                </c:pt>
              </c:strCache>
            </c:strRef>
          </c:tx>
          <c:spPr>
            <a:solidFill>
              <a:schemeClr val="accent2"/>
            </a:solidFill>
            <a:ln>
              <a:noFill/>
            </a:ln>
            <a:effectLst/>
          </c:spPr>
          <c:invertIfNegative val="0"/>
          <c:cat>
            <c:strRef>
              <c:f>[1]Hoja2!$L$3:$L$9</c:f>
              <c:strCache>
                <c:ptCount val="7"/>
                <c:pt idx="0">
                  <c:v>Servicios Personales </c:v>
                </c:pt>
                <c:pt idx="1">
                  <c:v>Servicios no Personales </c:v>
                </c:pt>
                <c:pt idx="2">
                  <c:v>Bienes de Consumo e Insumos </c:v>
                </c:pt>
                <c:pt idx="3">
                  <c:v>Inversion Fisica</c:v>
                </c:pt>
                <c:pt idx="4">
                  <c:v>Transferencias</c:v>
                </c:pt>
                <c:pt idx="5">
                  <c:v>Otros Gastos </c:v>
                </c:pt>
                <c:pt idx="6">
                  <c:v>TOTAL </c:v>
                </c:pt>
              </c:strCache>
            </c:strRef>
          </c:cat>
          <c:val>
            <c:numRef>
              <c:f>[1]Hoja2!$N$3:$N$9</c:f>
              <c:numCache>
                <c:formatCode>General</c:formatCode>
                <c:ptCount val="7"/>
                <c:pt idx="0">
                  <c:v>11377260.124</c:v>
                </c:pt>
                <c:pt idx="1">
                  <c:v>2026879.513</c:v>
                </c:pt>
                <c:pt idx="2">
                  <c:v>40345.85</c:v>
                </c:pt>
                <c:pt idx="3">
                  <c:v>105600.126</c:v>
                </c:pt>
                <c:pt idx="4">
                  <c:v>135000</c:v>
                </c:pt>
                <c:pt idx="5">
                  <c:v>17360.916000000001</c:v>
                </c:pt>
                <c:pt idx="6">
                  <c:v>13702446.528999999</c:v>
                </c:pt>
              </c:numCache>
            </c:numRef>
          </c:val>
          <c:extLst xmlns:c16r2="http://schemas.microsoft.com/office/drawing/2015/06/chart">
            <c:ext xmlns:c16="http://schemas.microsoft.com/office/drawing/2014/chart" uri="{C3380CC4-5D6E-409C-BE32-E72D297353CC}">
              <c16:uniqueId val="{00000001-F08A-431E-B5B5-FB37B5F44ECA}"/>
            </c:ext>
          </c:extLst>
        </c:ser>
        <c:dLbls>
          <c:showLegendKey val="0"/>
          <c:showVal val="0"/>
          <c:showCatName val="0"/>
          <c:showSerName val="0"/>
          <c:showPercent val="0"/>
          <c:showBubbleSize val="0"/>
        </c:dLbls>
        <c:gapWidth val="150"/>
        <c:axId val="67253376"/>
        <c:axId val="67254912"/>
      </c:barChart>
      <c:catAx>
        <c:axId val="6725337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ES"/>
          </a:p>
        </c:txPr>
        <c:crossAx val="67254912"/>
        <c:crosses val="autoZero"/>
        <c:auto val="1"/>
        <c:lblAlgn val="ctr"/>
        <c:lblOffset val="100"/>
        <c:noMultiLvlLbl val="0"/>
      </c:catAx>
      <c:valAx>
        <c:axId val="6725491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67253376"/>
        <c:crosses val="autoZero"/>
        <c:crossBetween val="between"/>
      </c:valAx>
      <c:spPr>
        <a:pattFill prst="ltDnDiag">
          <a:fgClr>
            <a:schemeClr val="dk1">
              <a:lumMod val="15000"/>
              <a:lumOff val="85000"/>
            </a:schemeClr>
          </a:fgClr>
          <a:bgClr>
            <a:schemeClr val="lt1"/>
          </a:bgClr>
        </a:patt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baseline="0">
                <a:solidFill>
                  <a:schemeClr val="tx1">
                    <a:lumMod val="65000"/>
                    <a:lumOff val="35000"/>
                  </a:schemeClr>
                </a:solidFill>
                <a:latin typeface="+mn-lt"/>
                <a:ea typeface="+mn-ea"/>
                <a:cs typeface="+mn-cs"/>
              </a:defRPr>
            </a:pPr>
            <a:r>
              <a:rPr lang="es-PY" sz="1100"/>
              <a:t>Clasificación</a:t>
            </a:r>
            <a:r>
              <a:rPr lang="es-PY" sz="1100" baseline="0"/>
              <a:t> de OEE por Grado de cumplimiento de lo que establece </a:t>
            </a:r>
          </a:p>
          <a:p>
            <a:pPr>
              <a:defRPr sz="1100" b="1" i="0" u="none" strike="noStrike" kern="1200" cap="all" baseline="0">
                <a:solidFill>
                  <a:schemeClr val="tx1">
                    <a:lumMod val="65000"/>
                    <a:lumOff val="35000"/>
                  </a:schemeClr>
                </a:solidFill>
                <a:latin typeface="+mn-lt"/>
                <a:ea typeface="+mn-ea"/>
                <a:cs typeface="+mn-cs"/>
              </a:defRPr>
            </a:pPr>
            <a:r>
              <a:rPr lang="es-PY" sz="1100" baseline="0"/>
              <a:t>la Ley 2479/04 y la Ley 3585/08 </a:t>
            </a:r>
            <a:endParaRPr lang="es-PY" sz="1100"/>
          </a:p>
        </c:rich>
      </c:tx>
      <c:overlay val="0"/>
      <c:spPr>
        <a:noFill/>
        <a:ln>
          <a:noFill/>
        </a:ln>
        <a:effectLst/>
      </c:spPr>
    </c:title>
    <c:autoTitleDeleted val="0"/>
    <c:plotArea>
      <c:layout>
        <c:manualLayout>
          <c:layoutTarget val="inner"/>
          <c:xMode val="edge"/>
          <c:yMode val="edge"/>
          <c:x val="8.2651116973098765E-2"/>
          <c:y val="0.25482667227322842"/>
          <c:w val="0.83805628830401235"/>
          <c:h val="0.59680660194428592"/>
        </c:manualLayout>
      </c:layout>
      <c:doughnutChart>
        <c:varyColors val="1"/>
        <c:ser>
          <c:idx val="0"/>
          <c:order val="0"/>
          <c:dPt>
            <c:idx val="0"/>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1A94-40E4-89C0-288BCCC787C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1A94-40E4-89C0-288BCCC787CF}"/>
              </c:ext>
            </c:extLst>
          </c:dPt>
          <c:dPt>
            <c:idx val="2"/>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1A94-40E4-89C0-288BCCC787CF}"/>
              </c:ext>
            </c:extLst>
          </c:dPt>
          <c:dPt>
            <c:idx val="3"/>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1A94-40E4-89C0-288BCCC787CF}"/>
              </c:ext>
            </c:extLst>
          </c:dPt>
          <c:dLbls>
            <c:dLbl>
              <c:idx val="0"/>
              <c:layout>
                <c:manualLayout>
                  <c:x val="0.18206134023456857"/>
                  <c:y val="-0.10122472378707241"/>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A94-40E4-89C0-288BCCC787CF}"/>
                </c:ext>
              </c:extLst>
            </c:dLbl>
            <c:dLbl>
              <c:idx val="1"/>
              <c:layout>
                <c:manualLayout>
                  <c:x val="0.13471005634785163"/>
                  <c:y val="-7.6592461021157354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A94-40E4-89C0-288BCCC787CF}"/>
                </c:ext>
              </c:extLst>
            </c:dLbl>
            <c:dLbl>
              <c:idx val="2"/>
              <c:layout>
                <c:manualLayout>
                  <c:x val="-0.19479485344052277"/>
                  <c:y val="-4.95340401131487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A94-40E4-89C0-288BCCC787CF}"/>
                </c:ext>
              </c:extLst>
            </c:dLbl>
            <c:dLbl>
              <c:idx val="3"/>
              <c:layout>
                <c:manualLayout>
                  <c:x val="-0.20048572949360352"/>
                  <c:y val="-0.13388420041241267"/>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1A94-40E4-89C0-288BCCC787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E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'[2]Resumen OEE'!$B$5:$B$8</c:f>
              <c:strCache>
                <c:ptCount val="4"/>
                <c:pt idx="0">
                  <c:v>Cuentan con al menos el 5 % de PcD en sus nóminas</c:v>
                </c:pt>
                <c:pt idx="1">
                  <c:v>Cuentan con menos del 5 % de PcD en sus nóminas</c:v>
                </c:pt>
                <c:pt idx="2">
                  <c:v>No cuentan con PcD en sus nóminas</c:v>
                </c:pt>
                <c:pt idx="3">
                  <c:v>No reportan altas y bajas a la SFP, conforme al artículo 107 del Anexo A del Decreto 6581/22</c:v>
                </c:pt>
              </c:strCache>
            </c:strRef>
          </c:cat>
          <c:val>
            <c:numRef>
              <c:f>'[2]Resumen OEE'!$C$5:$C$8</c:f>
              <c:numCache>
                <c:formatCode>General</c:formatCode>
                <c:ptCount val="4"/>
                <c:pt idx="0">
                  <c:v>25</c:v>
                </c:pt>
                <c:pt idx="1">
                  <c:v>218</c:v>
                </c:pt>
                <c:pt idx="2">
                  <c:v>171</c:v>
                </c:pt>
                <c:pt idx="3">
                  <c:v>11</c:v>
                </c:pt>
              </c:numCache>
            </c:numRef>
          </c:val>
          <c:extLst xmlns:c16r2="http://schemas.microsoft.com/office/drawing/2015/06/chart">
            <c:ext xmlns:c16="http://schemas.microsoft.com/office/drawing/2014/chart" uri="{C3380CC4-5D6E-409C-BE32-E72D297353CC}">
              <c16:uniqueId val="{00000008-1A94-40E4-89C0-288BCCC787CF}"/>
            </c:ext>
          </c:extLst>
        </c:ser>
        <c:dLbls>
          <c:showLegendKey val="0"/>
          <c:showVal val="0"/>
          <c:showCatName val="0"/>
          <c:showSerName val="0"/>
          <c:showPercent val="1"/>
          <c:showBubbleSize val="0"/>
          <c:showLeaderLines val="1"/>
        </c:dLbls>
        <c:firstSliceAng val="0"/>
        <c:holeSize val="50"/>
      </c:doughnutChart>
      <c:spPr>
        <a:noFill/>
        <a:ln>
          <a:noFill/>
        </a:ln>
        <a:effectLst/>
        <a:sp3d/>
      </c:spPr>
    </c:plotArea>
    <c:legend>
      <c:legendPos val="t"/>
      <c:layout>
        <c:manualLayout>
          <c:xMode val="edge"/>
          <c:yMode val="edge"/>
          <c:x val="4.5711139254446297E-3"/>
          <c:y val="0.8335034814276"/>
          <c:w val="0.99542888607455537"/>
          <c:h val="0.16649651857239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rgbClr val="00B050"/>
              </a:solidFill>
            </c:spPr>
            <c:extLst xmlns:c16r2="http://schemas.microsoft.com/office/drawing/2015/06/chart">
              <c:ext xmlns:c16="http://schemas.microsoft.com/office/drawing/2014/chart" uri="{C3380CC4-5D6E-409C-BE32-E72D297353CC}">
                <c16:uniqueId val="{00000001-5937-427F-A085-ECD48D068842}"/>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5937-427F-A085-ECD48D068842}"/>
              </c:ext>
            </c:extLst>
          </c:dPt>
          <c:dPt>
            <c:idx val="2"/>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5937-427F-A085-ECD48D068842}"/>
              </c:ext>
            </c:extLst>
          </c:dPt>
          <c:dLbls>
            <c:dLbl>
              <c:idx val="0"/>
              <c:layout>
                <c:manualLayout>
                  <c:x val="1.5322144137923361E-2"/>
                  <c:y val="-4.4504350466960857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937-427F-A085-ECD48D068842}"/>
                </c:ext>
              </c:extLst>
            </c:dLbl>
            <c:dLbl>
              <c:idx val="1"/>
              <c:layout>
                <c:manualLayout>
                  <c:x val="0.10879550947220709"/>
                  <c:y val="8.9646128847945553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37-427F-A085-ECD48D068842}"/>
                </c:ext>
              </c:extLst>
            </c:dLbl>
            <c:dLbl>
              <c:idx val="2"/>
              <c:layout>
                <c:manualLayout>
                  <c:x val="-3.4817776490809943E-2"/>
                  <c:y val="-3.1950752473786535E-3"/>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937-427F-A085-ECD48D068842}"/>
                </c:ext>
              </c:extLst>
            </c:dLbl>
            <c:spPr>
              <a:noFill/>
              <a:ln>
                <a:noFill/>
              </a:ln>
              <a:effectLst/>
            </c:spPr>
            <c:txPr>
              <a:bodyPr/>
              <a:lstStyle/>
              <a:p>
                <a:pPr>
                  <a:defRPr lang="es-ES" b="1"/>
                </a:pPr>
                <a:endParaRPr lang="es-E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[3]RESUMEN!$B$4:$B$6</c:f>
              <c:strCache>
                <c:ptCount val="3"/>
                <c:pt idx="0">
                  <c:v>100 % DE CUMPLIMIENTO</c:v>
                </c:pt>
                <c:pt idx="1">
                  <c:v>CUMPLIMIENTO INTERMEDIO</c:v>
                </c:pt>
                <c:pt idx="2">
                  <c:v>NO CUMPLEN</c:v>
                </c:pt>
              </c:strCache>
            </c:strRef>
          </c:cat>
          <c:val>
            <c:numRef>
              <c:f>[3]RESUMEN!$C$4:$C$6</c:f>
              <c:numCache>
                <c:formatCode>General</c:formatCode>
                <c:ptCount val="3"/>
                <c:pt idx="0">
                  <c:v>140</c:v>
                </c:pt>
                <c:pt idx="1">
                  <c:v>267</c:v>
                </c:pt>
                <c:pt idx="2">
                  <c:v>28</c:v>
                </c:pt>
              </c:numCache>
            </c:numRef>
          </c:val>
          <c:extLst xmlns:c16r2="http://schemas.microsoft.com/office/drawing/2015/06/chart">
            <c:ext xmlns:c16="http://schemas.microsoft.com/office/drawing/2014/chart" uri="{C3380CC4-5D6E-409C-BE32-E72D297353CC}">
              <c16:uniqueId val="{00000006-5937-427F-A085-ECD48D068842}"/>
            </c:ext>
          </c:extLst>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233" l="0.70000000000000062" r="0.70000000000000062" t="0.75000000000000233"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Ejecucion Presupuestaria al 31 de marzo de 2022</a:t>
            </a:r>
          </a:p>
          <a:p>
            <a:pPr>
              <a:defRPr sz="1400" b="0" i="0" u="none" strike="noStrike" kern="1200" spc="0" baseline="0">
                <a:solidFill>
                  <a:schemeClr val="tx1">
                    <a:lumMod val="65000"/>
                    <a:lumOff val="35000"/>
                  </a:schemeClr>
                </a:solidFill>
                <a:latin typeface="+mn-lt"/>
                <a:ea typeface="+mn-ea"/>
                <a:cs typeface="+mn-cs"/>
              </a:defRPr>
            </a:pPr>
            <a:r>
              <a:rPr lang="es-PY"/>
              <a:t>(en miles de guaraníes)</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[4]Hoja1!$C$159:$C$165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[4]Hoja1!$D$159:$D$165</c:f>
              <c:numCache>
                <c:formatCode>General</c:formatCode>
                <c:ptCount val="7"/>
                <c:pt idx="0">
                  <c:v>0</c:v>
                </c:pt>
                <c:pt idx="1">
                  <c:v>11371145.025</c:v>
                </c:pt>
                <c:pt idx="2">
                  <c:v>1365526.9240000001</c:v>
                </c:pt>
                <c:pt idx="3">
                  <c:v>17000</c:v>
                </c:pt>
                <c:pt idx="4">
                  <c:v>70000</c:v>
                </c:pt>
                <c:pt idx="5">
                  <c:v>427734.261</c:v>
                </c:pt>
                <c:pt idx="6">
                  <c:v>7890.1</c:v>
                </c:pt>
              </c:numCache>
            </c:numRef>
          </c:val>
          <c:extLst xmlns:c16r2="http://schemas.microsoft.com/office/drawing/2015/06/chart">
            <c:ext xmlns:c16="http://schemas.microsoft.com/office/drawing/2014/chart" uri="{C3380CC4-5D6E-409C-BE32-E72D297353CC}">
              <c16:uniqueId val="{00000000-623C-4567-A918-86CE70D5C930}"/>
            </c:ext>
          </c:extLst>
        </c:ser>
        <c:ser>
          <c:idx val="1"/>
          <c:order val="1"/>
          <c:spPr>
            <a:solidFill>
              <a:schemeClr val="accent2"/>
            </a:solidFill>
            <a:ln>
              <a:noFill/>
            </a:ln>
            <a:effectLst/>
          </c:spPr>
          <c:invertIfNegative val="0"/>
          <c:cat>
            <c:strRef>
              <c:f>[4]Hoja1!$C$159:$C$165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[4]Hoja1!$E$159:$E$165</c:f>
              <c:numCache>
                <c:formatCode>General</c:formatCode>
                <c:ptCount val="7"/>
                <c:pt idx="0">
                  <c:v>0</c:v>
                </c:pt>
                <c:pt idx="1">
                  <c:v>2540381.33</c:v>
                </c:pt>
                <c:pt idx="2">
                  <c:v>331634.527</c:v>
                </c:pt>
                <c:pt idx="3">
                  <c:v>0</c:v>
                </c:pt>
                <c:pt idx="4">
                  <c:v>67161.8</c:v>
                </c:pt>
                <c:pt idx="5">
                  <c:v>427734.261</c:v>
                </c:pt>
                <c:pt idx="6">
                  <c:v>5892.4</c:v>
                </c:pt>
              </c:numCache>
            </c:numRef>
          </c:val>
          <c:extLst xmlns:c16r2="http://schemas.microsoft.com/office/drawing/2015/06/chart">
            <c:ext xmlns:c16="http://schemas.microsoft.com/office/drawing/2014/chart" uri="{C3380CC4-5D6E-409C-BE32-E72D297353CC}">
              <c16:uniqueId val="{00000001-623C-4567-A918-86CE70D5C930}"/>
            </c:ext>
          </c:extLst>
        </c:ser>
        <c:dLbls>
          <c:showLegendKey val="0"/>
          <c:showVal val="0"/>
          <c:showCatName val="0"/>
          <c:showSerName val="0"/>
          <c:showPercent val="0"/>
          <c:showBubbleSize val="0"/>
        </c:dLbls>
        <c:gapWidth val="219"/>
        <c:overlap val="-27"/>
        <c:axId val="68444160"/>
        <c:axId val="68448640"/>
      </c:barChart>
      <c:catAx>
        <c:axId val="684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8448640"/>
        <c:crosses val="autoZero"/>
        <c:auto val="1"/>
        <c:lblAlgn val="ctr"/>
        <c:lblOffset val="100"/>
        <c:noMultiLvlLbl val="0"/>
      </c:catAx>
      <c:valAx>
        <c:axId val="68448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84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121227</xdr:colOff>
      <xdr:row>123</xdr:row>
      <xdr:rowOff>60098</xdr:rowOff>
    </xdr:from>
    <xdr:to>
      <xdr:col>4</xdr:col>
      <xdr:colOff>239694</xdr:colOff>
      <xdr:row>130</xdr:row>
      <xdr:rowOff>675408</xdr:rowOff>
    </xdr:to>
    <xdr:pic>
      <xdr:nvPicPr>
        <xdr:cNvPr id="6" name="Imagen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6682" y="116334371"/>
          <a:ext cx="7201603" cy="4130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123</xdr:row>
      <xdr:rowOff>261935</xdr:rowOff>
    </xdr:from>
    <xdr:to>
      <xdr:col>7</xdr:col>
      <xdr:colOff>0</xdr:colOff>
      <xdr:row>130</xdr:row>
      <xdr:rowOff>883227</xdr:rowOff>
    </xdr:to>
    <xdr:pic>
      <xdr:nvPicPr>
        <xdr:cNvPr id="10" name="Imagen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99273" y="116536208"/>
          <a:ext cx="6511636" cy="4136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211</xdr:row>
      <xdr:rowOff>294409</xdr:rowOff>
    </xdr:from>
    <xdr:to>
      <xdr:col>4</xdr:col>
      <xdr:colOff>259772</xdr:colOff>
      <xdr:row>215</xdr:row>
      <xdr:rowOff>14843</xdr:rowOff>
    </xdr:to>
    <xdr:graphicFrame macro="">
      <xdr:nvGraphicFramePr>
        <xdr:cNvPr id="5"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476251</xdr:colOff>
      <xdr:row>103</xdr:row>
      <xdr:rowOff>464344</xdr:rowOff>
    </xdr:from>
    <xdr:to>
      <xdr:col>3</xdr:col>
      <xdr:colOff>2143124</xdr:colOff>
      <xdr:row>109</xdr:row>
      <xdr:rowOff>404812</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690563</xdr:colOff>
      <xdr:row>104</xdr:row>
      <xdr:rowOff>154781</xdr:rowOff>
    </xdr:from>
    <xdr:to>
      <xdr:col>7</xdr:col>
      <xdr:colOff>307181</xdr:colOff>
      <xdr:row>109</xdr:row>
      <xdr:rowOff>335756</xdr:rowOff>
    </xdr:to>
    <xdr:graphicFrame macro="">
      <xdr:nvGraphicFramePr>
        <xdr:cNvPr id="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857250</xdr:colOff>
      <xdr:row>169</xdr:row>
      <xdr:rowOff>400050</xdr:rowOff>
    </xdr:from>
    <xdr:to>
      <xdr:col>3</xdr:col>
      <xdr:colOff>2650192</xdr:colOff>
      <xdr:row>173</xdr:row>
      <xdr:rowOff>101173</xdr:rowOff>
    </xdr:to>
    <xdr:graphicFrame macro="">
      <xdr:nvGraphicFramePr>
        <xdr:cNvPr id="8"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TA/A&#209;O%202021/PLAN%20DE%20RENDICI&#211;N%20DE%20CUENTAS/Copia%20de%20Informe_2022_DGAF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nitez\Desktop\PLANIFICACION\2022\Informes\PcD\PcD_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2\EML%205189\ENERO_2022\Informe_Enero_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aneza%20Flores\AppData\Local\Microsoft\Windows\Temporary%20Internet%20Files\Content.Outlook\ZDDCZT5K\Copia%20de%20Primer%20Informe%20Trimestral%202022%20DGAF-%20DO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 DGAF 2022"/>
      <sheetName val="Hoja1"/>
      <sheetName val="Hoja2"/>
    </sheetNames>
    <sheetDataSet>
      <sheetData sheetId="0"/>
      <sheetData sheetId="1"/>
      <sheetData sheetId="2">
        <row r="2">
          <cell r="M2" t="str">
            <v xml:space="preserve">Presupuesto Vigente </v>
          </cell>
          <cell r="N2" t="str">
            <v xml:space="preserve">Ejecutado </v>
          </cell>
        </row>
        <row r="3">
          <cell r="L3" t="str">
            <v xml:space="preserve">Servicios Personales </v>
          </cell>
          <cell r="M3">
            <v>11562245.025</v>
          </cell>
          <cell r="N3">
            <v>11377260.124</v>
          </cell>
        </row>
        <row r="4">
          <cell r="L4" t="str">
            <v xml:space="preserve">Servicios no Personales </v>
          </cell>
          <cell r="M4">
            <v>2095121.9709999999</v>
          </cell>
          <cell r="N4">
            <v>2026879.513</v>
          </cell>
        </row>
        <row r="5">
          <cell r="L5" t="str">
            <v xml:space="preserve">Bienes de Consumo e Insumos </v>
          </cell>
          <cell r="M5">
            <v>56255</v>
          </cell>
          <cell r="N5">
            <v>40345.85</v>
          </cell>
        </row>
        <row r="6">
          <cell r="L6" t="str">
            <v>Inversion Fisica</v>
          </cell>
          <cell r="M6">
            <v>119000</v>
          </cell>
          <cell r="N6">
            <v>105600.126</v>
          </cell>
        </row>
        <row r="7">
          <cell r="L7" t="str">
            <v>Transferencias</v>
          </cell>
          <cell r="M7">
            <v>135000</v>
          </cell>
          <cell r="N7">
            <v>135000</v>
          </cell>
        </row>
        <row r="8">
          <cell r="L8" t="str">
            <v xml:space="preserve">Otros Gastos </v>
          </cell>
          <cell r="M8">
            <v>20040.053</v>
          </cell>
          <cell r="N8">
            <v>17360.916000000001</v>
          </cell>
        </row>
        <row r="9">
          <cell r="L9" t="str">
            <v xml:space="preserve">TOTAL </v>
          </cell>
          <cell r="M9">
            <v>13987662.048999999</v>
          </cell>
          <cell r="N9">
            <v>13702446.528999999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D_PIPcD"/>
      <sheetName val="Cumplen"/>
      <sheetName val="EnProceso"/>
      <sheetName val="SinFcD"/>
      <sheetName val="SinReporte_"/>
      <sheetName val="Resumen OEE"/>
      <sheetName val="ResumenSexado"/>
      <sheetName val="Resumen_Vinculo"/>
      <sheetName val="PIPcD"/>
    </sheetNames>
    <sheetDataSet>
      <sheetData sheetId="0"/>
      <sheetData sheetId="1"/>
      <sheetData sheetId="2"/>
      <sheetData sheetId="3"/>
      <sheetData sheetId="4"/>
      <sheetData sheetId="5">
        <row r="5">
          <cell r="B5" t="str">
            <v>Cuentan con al menos el 5 % de PcD en sus nóminas</v>
          </cell>
          <cell r="C5">
            <v>25</v>
          </cell>
        </row>
        <row r="6">
          <cell r="B6" t="str">
            <v>Cuentan con menos del 5 % de PcD en sus nóminas</v>
          </cell>
          <cell r="C6">
            <v>218</v>
          </cell>
        </row>
        <row r="7">
          <cell r="B7" t="str">
            <v>No cuentan con PcD en sus nóminas</v>
          </cell>
          <cell r="C7">
            <v>171</v>
          </cell>
        </row>
        <row r="8">
          <cell r="B8" t="str">
            <v>No reportan altas y bajas a la SFP, conforme al artículo 107 del Anexo A del Decreto 6581/22</v>
          </cell>
          <cell r="C8">
            <v>11</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s>
    <sheetDataSet>
      <sheetData sheetId="0"/>
      <sheetData sheetId="1"/>
      <sheetData sheetId="2"/>
      <sheetData sheetId="3"/>
      <sheetData sheetId="4"/>
      <sheetData sheetId="5">
        <row r="4">
          <cell r="B4" t="str">
            <v>100 % DE CUMPLIMIENTO</v>
          </cell>
          <cell r="C4">
            <v>140</v>
          </cell>
        </row>
        <row r="5">
          <cell r="B5" t="str">
            <v>CUMPLIMIENTO INTERMEDIO</v>
          </cell>
          <cell r="C5">
            <v>267</v>
          </cell>
        </row>
        <row r="6">
          <cell r="B6" t="str">
            <v>NO CUMPLEN</v>
          </cell>
          <cell r="C6">
            <v>28</v>
          </cell>
        </row>
      </sheetData>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59">
          <cell r="C159" t="str">
            <v xml:space="preserve">Niveles </v>
          </cell>
          <cell r="D159" t="str">
            <v xml:space="preserve">Presupuesto Vigente </v>
          </cell>
          <cell r="E159" t="str">
            <v xml:space="preserve">Ejecutado </v>
          </cell>
        </row>
        <row r="160">
          <cell r="C160" t="str">
            <v xml:space="preserve">Servicios Personales </v>
          </cell>
          <cell r="D160">
            <v>11371145.025</v>
          </cell>
          <cell r="E160">
            <v>2540381.33</v>
          </cell>
        </row>
        <row r="161">
          <cell r="C161" t="str">
            <v xml:space="preserve">Servicios no Personales </v>
          </cell>
          <cell r="D161">
            <v>1365526.9240000001</v>
          </cell>
          <cell r="E161">
            <v>331634.527</v>
          </cell>
        </row>
        <row r="162">
          <cell r="C162" t="str">
            <v xml:space="preserve">Bienes de Consumo e Insumos </v>
          </cell>
          <cell r="D162">
            <v>17000</v>
          </cell>
          <cell r="E162">
            <v>0</v>
          </cell>
        </row>
        <row r="163">
          <cell r="C163" t="str">
            <v>Inversion Fisica</v>
          </cell>
          <cell r="D163">
            <v>70000</v>
          </cell>
          <cell r="E163">
            <v>67161.8</v>
          </cell>
        </row>
        <row r="164">
          <cell r="C164" t="str">
            <v>Transferencias</v>
          </cell>
          <cell r="D164">
            <v>427734.261</v>
          </cell>
          <cell r="E164">
            <v>427734.261</v>
          </cell>
        </row>
        <row r="165">
          <cell r="C165" t="str">
            <v xml:space="preserve">Otros Gastos </v>
          </cell>
          <cell r="D165">
            <v>7890.1</v>
          </cell>
          <cell r="E165">
            <v>5892.4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fp.gov.py/sfp/articulo/15772-informe-del-cumplimiento-de-la-ley-518914-que-corresponde-a-junio-de-2022.html" TargetMode="External"/><Relationship Id="rId18" Type="http://schemas.openxmlformats.org/officeDocument/2006/relationships/hyperlink" Target="https://www.sfp.gov.py/sfp/articulo/15877-informe-del-cumplimiento-de-la-ley-518914-que-corresponde-a-octubre-de-2022.html" TargetMode="External"/><Relationship Id="rId26" Type="http://schemas.openxmlformats.org/officeDocument/2006/relationships/hyperlink" Target="https://www.contrataciones.gov.py/licitaciones/adjudicacion/420300-servicio-mantenimiento-reparacion-aire-acondicionado-sedes-sfp-plurianual-ad-referen-1/resumen-adjudicacion.html" TargetMode="External"/><Relationship Id="rId39" Type="http://schemas.openxmlformats.org/officeDocument/2006/relationships/hyperlink" Target="file:///\\fileserver2\Publico\DGCE\DAII\Informes%20Auditoria%202022" TargetMode="External"/><Relationship Id="rId3" Type="http://schemas.openxmlformats.org/officeDocument/2006/relationships/hyperlink" Target="https://www.sfp.gov.py/sfp/seccion/67-situacion-pcd.html" TargetMode="External"/><Relationship Id="rId21" Type="http://schemas.openxmlformats.org/officeDocument/2006/relationships/hyperlink" Target="https://informacionpublica.paraguay.gov.py/portal/" TargetMode="External"/><Relationship Id="rId34" Type="http://schemas.openxmlformats.org/officeDocument/2006/relationships/hyperlink" Target="file:///\\fileserver2\Publico\DGCE\DAII\Informes%20Auditoria%202021" TargetMode="External"/><Relationship Id="rId42" Type="http://schemas.openxmlformats.org/officeDocument/2006/relationships/hyperlink" Target="file:///\\fileserver2\Publico\DGCE\DAII\Informes%20Auditoria%202022" TargetMode="External"/><Relationship Id="rId47" Type="http://schemas.openxmlformats.org/officeDocument/2006/relationships/hyperlink" Target="file:///\\fileserver2\Publico\DGCE\DAII\Informes%20Auditoria%202022" TargetMode="External"/><Relationship Id="rId50" Type="http://schemas.openxmlformats.org/officeDocument/2006/relationships/printerSettings" Target="../printerSettings/printerSettings1.bin"/><Relationship Id="rId7" Type="http://schemas.openxmlformats.org/officeDocument/2006/relationships/hyperlink" Target="http://www.paraguayconcursa.gov.py/" TargetMode="External"/><Relationship Id="rId12" Type="http://schemas.openxmlformats.org/officeDocument/2006/relationships/hyperlink" Target="https://www.sfp.gov.py/sfp/articulo/15745-informe-del-cumplimiento-de-la-ley-518914-que-corresponde-al-mes-de-mayo-de-2022.html" TargetMode="External"/><Relationship Id="rId17" Type="http://schemas.openxmlformats.org/officeDocument/2006/relationships/hyperlink" Target="https://www.sfp.gov.py/sfp/articulo/15841-informe-del-cumplimiento-de-la-ley-518914-que-corresponde-a-septiembre-de-2022.html" TargetMode="External"/><Relationship Id="rId25" Type="http://schemas.openxmlformats.org/officeDocument/2006/relationships/hyperlink" Target="https://www.contrataciones.gov.py/licitaciones/adjudicacion/419565-adquisicion-licencias-equipos-informaticos-sfp-ad-referendum-1/resumen-adjudicacion.html" TargetMode="External"/><Relationship Id="rId33" Type="http://schemas.openxmlformats.org/officeDocument/2006/relationships/hyperlink" Target="file:///\\fileserver2\Publico\DGCE\DAII\Informes%20Auditoria%202021" TargetMode="External"/><Relationship Id="rId38" Type="http://schemas.openxmlformats.org/officeDocument/2006/relationships/hyperlink" Target="file:///\\fileserver2\Publico\DGCE\DAII\Informes%20Auditoria%202022" TargetMode="External"/><Relationship Id="rId46" Type="http://schemas.openxmlformats.org/officeDocument/2006/relationships/hyperlink" Target="file:///\\fileserver2\Publico\DGCE\DAII\Informes%20Auditoria%202022" TargetMode="External"/><Relationship Id="rId2" Type="http://schemas.openxmlformats.org/officeDocument/2006/relationships/hyperlink" Target="https://url2.cl/Cys5w" TargetMode="External"/><Relationship Id="rId16" Type="http://schemas.openxmlformats.org/officeDocument/2006/relationships/hyperlink" Target="https://www.sfp.gov.py/sfp/articulo/15821-informe-del-cumplimiento-de-la-ley-518914-que-corresponde-a-agosto-de-2022.html" TargetMode="External"/><Relationship Id="rId20" Type="http://schemas.openxmlformats.org/officeDocument/2006/relationships/hyperlink" Target="https://www.sfp.gov.py/sfp/pagina/144-informacion-minima-52822014.html" TargetMode="External"/><Relationship Id="rId29" Type="http://schemas.openxmlformats.org/officeDocument/2006/relationships/hyperlink" Target="file:///\\fileserver2\Publico\DGCE\DAII\Informes%20Auditoria%202022" TargetMode="External"/><Relationship Id="rId41" Type="http://schemas.openxmlformats.org/officeDocument/2006/relationships/hyperlink" Target="file:///\\fileserver2\Publico\DGCE\DAII\Informes%20Auditoria%202022" TargetMode="External"/><Relationship Id="rId1" Type="http://schemas.openxmlformats.org/officeDocument/2006/relationships/hyperlink" Target="https://url2.cl/4WxFa" TargetMode="External"/><Relationship Id="rId6" Type="http://schemas.openxmlformats.org/officeDocument/2006/relationships/hyperlink" Target="http://www.paraguayconcursa.gov.py/" TargetMode="External"/><Relationship Id="rId11" Type="http://schemas.openxmlformats.org/officeDocument/2006/relationships/hyperlink" Target="https://www.sfp.gov.py/sfp/articulo/15687-informe-del-cumplimiento-de-la-ley-518914-que-corresponde-al-mes-de-febrero-de-2022.html" TargetMode="External"/><Relationship Id="rId24" Type="http://schemas.openxmlformats.org/officeDocument/2006/relationships/hyperlink" Target="https://www.contrataciones.gov.py/licitaciones/adjudicacion/416695-seguros-varios-sfp-1/resumen-adjudicacion.html" TargetMode="External"/><Relationship Id="rId32" Type="http://schemas.openxmlformats.org/officeDocument/2006/relationships/hyperlink" Target="file:///\\fileserver2\Publico\DGCE\DAII\Informes%20Auditoria%202022" TargetMode="External"/><Relationship Id="rId37" Type="http://schemas.openxmlformats.org/officeDocument/2006/relationships/hyperlink" Target="file:///\\fileserver2\Publico\DGCE\DAII\Informes%20Auditoria%202022" TargetMode="External"/><Relationship Id="rId40" Type="http://schemas.openxmlformats.org/officeDocument/2006/relationships/hyperlink" Target="file:///\\fileserver2\Publico\DGCE\DAII\Informes%20Auditoria%202022" TargetMode="External"/><Relationship Id="rId45" Type="http://schemas.openxmlformats.org/officeDocument/2006/relationships/hyperlink" Target="file:///\\fileserver2\Publico\DGCE\DAII\Informes%20Auditoria%202022" TargetMode="External"/><Relationship Id="rId5" Type="http://schemas.openxmlformats.org/officeDocument/2006/relationships/hyperlink" Target="https://url2.cl/lKj9p" TargetMode="External"/><Relationship Id="rId15" Type="http://schemas.openxmlformats.org/officeDocument/2006/relationships/hyperlink" Target="https://www.sfp.gov.py/sfp/articulo/15651-informe-del-cumplimiento-de-la-ley-5189-que-corresponde-al-mes-de-enero-de-2022.html" TargetMode="External"/><Relationship Id="rId23" Type="http://schemas.openxmlformats.org/officeDocument/2006/relationships/hyperlink" Target="https://www.contrataciones.gov.py/licitaciones/adjudicacion/414239-alquiler-fotocopiadoras-sfp-plurianual-ad-referendum-1/resumen-adjudicacion.html" TargetMode="External"/><Relationship Id="rId28" Type="http://schemas.openxmlformats.org/officeDocument/2006/relationships/hyperlink" Target="file:///\\fileserver2\Publico\DGCE\DAII\Informes%20Auditoria%202022" TargetMode="External"/><Relationship Id="rId36" Type="http://schemas.openxmlformats.org/officeDocument/2006/relationships/hyperlink" Target="file:///\\fileserver2\Publico\DGCE\DAII\Informes%20Auditoria%202022" TargetMode="External"/><Relationship Id="rId49" Type="http://schemas.openxmlformats.org/officeDocument/2006/relationships/hyperlink" Target="https://www.sfp.gov.py/sfp/seccion/67-situacion-pcd.html" TargetMode="External"/><Relationship Id="rId10" Type="http://schemas.openxmlformats.org/officeDocument/2006/relationships/hyperlink" Target="https://www.sfp.gov.py/sfp/seccion/65-monitoreo-de-la-ley-518914.html" TargetMode="External"/><Relationship Id="rId19" Type="http://schemas.openxmlformats.org/officeDocument/2006/relationships/hyperlink" Target="https://transparencia.senac.gov.py/portal" TargetMode="External"/><Relationship Id="rId31" Type="http://schemas.openxmlformats.org/officeDocument/2006/relationships/hyperlink" Target="file:///\\fileserver2\Publico\DGCE\DAII\Informes%20Auditoria%202022" TargetMode="External"/><Relationship Id="rId44" Type="http://schemas.openxmlformats.org/officeDocument/2006/relationships/hyperlink" Target="file:///\\fileserver2\Publico\DGCE\DAII\Informes%20Auditoria%202022" TargetMode="External"/><Relationship Id="rId4" Type="http://schemas.openxmlformats.org/officeDocument/2006/relationships/hyperlink" Target="https://www.sfp.gov.py/sfp/archivos/documentos/RES%20105.22%20PLAN%20ANUAL%20RRC_8crc0fks.pdf" TargetMode="External"/><Relationship Id="rId9" Type="http://schemas.openxmlformats.org/officeDocument/2006/relationships/hyperlink" Target="https://www.sfp.gov.py/sfp/seccion/65-monitoreo-de-la-ley-518914.html" TargetMode="External"/><Relationship Id="rId14" Type="http://schemas.openxmlformats.org/officeDocument/2006/relationships/hyperlink" Target="https://www.sfp.gov.py/sfp/articulo/15794-informe-del-cumplimiento-de-la-ley-518914-que-corresponde-a-julio-de-2022.html" TargetMode="External"/><Relationship Id="rId22" Type="http://schemas.openxmlformats.org/officeDocument/2006/relationships/hyperlink" Target="https://www.contrataciones.gov.py/licitaciones/adjudicacion/405586-seguro-vehiculo-institucional-1/resumen-adjudicacion.html" TargetMode="External"/><Relationship Id="rId27" Type="http://schemas.openxmlformats.org/officeDocument/2006/relationships/hyperlink" Target="https://www.contrataciones.gov.py/licitaciones/adjudicacion/421590-adquisicion-renovacion-licencias-antivirus-sfp-ad-referendum-1/resumen-adjudicacion.html" TargetMode="External"/><Relationship Id="rId30" Type="http://schemas.openxmlformats.org/officeDocument/2006/relationships/hyperlink" Target="file:///\\fileserver2\Publico\DGCE\DAII\Informes%20Auditoria%202022" TargetMode="External"/><Relationship Id="rId35" Type="http://schemas.openxmlformats.org/officeDocument/2006/relationships/hyperlink" Target="file:///\\fileserver2\Publico\DGCE\DAII\Informes%20Auditoria%202022" TargetMode="External"/><Relationship Id="rId43" Type="http://schemas.openxmlformats.org/officeDocument/2006/relationships/hyperlink" Target="file:///\\fileserver2\Publico\DGCE\DAII\Informes%20Auditoria%202022" TargetMode="External"/><Relationship Id="rId48" Type="http://schemas.openxmlformats.org/officeDocument/2006/relationships/hyperlink" Target="file:///\\fileserver2\Publico\DGCE\DAII\Informes%20Auditoria%202022" TargetMode="External"/><Relationship Id="rId8" Type="http://schemas.openxmlformats.org/officeDocument/2006/relationships/hyperlink" Target="https://www.sfp.gov.py/sfp/noticia/14797-4715-funcionarios-del-pais-seran-beneficiados-con-los-cursos-gratuitos-ofrecidos-por-la-sfpinapp.html" TargetMode="External"/><Relationship Id="rId5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paraguayconcursa.gov.py/" TargetMode="External"/><Relationship Id="rId13" Type="http://schemas.openxmlformats.org/officeDocument/2006/relationships/hyperlink" Target="file:///\\fileserver2\Publico\DGCE\DAII\Informes%20Auditoria%202022" TargetMode="External"/><Relationship Id="rId18" Type="http://schemas.openxmlformats.org/officeDocument/2006/relationships/hyperlink" Target="https://www.sfp.gov.py/sfp/seccion/65-monitoreo-de-la-ley-518914.html" TargetMode="External"/><Relationship Id="rId3" Type="http://schemas.openxmlformats.org/officeDocument/2006/relationships/hyperlink" Target="https://www.sfp.gov.py/sfp/seccion/67-situacion-pcd.html" TargetMode="External"/><Relationship Id="rId21" Type="http://schemas.openxmlformats.org/officeDocument/2006/relationships/printerSettings" Target="../printerSettings/printerSettings2.bin"/><Relationship Id="rId7" Type="http://schemas.openxmlformats.org/officeDocument/2006/relationships/hyperlink" Target="http://www.paraguayconcursa.gov.py/" TargetMode="External"/><Relationship Id="rId12" Type="http://schemas.openxmlformats.org/officeDocument/2006/relationships/hyperlink" Target="file:///\\fileserver2\Publico\DGCE\DAII\Informes%20Auditoria%202021" TargetMode="External"/><Relationship Id="rId17" Type="http://schemas.openxmlformats.org/officeDocument/2006/relationships/hyperlink" Target="file:///\\fileserver2\Publico\DGCE\DAII\Informes%20Auditoria%202022" TargetMode="External"/><Relationship Id="rId2" Type="http://schemas.openxmlformats.org/officeDocument/2006/relationships/hyperlink" Target="https://url2.cl/Cys5w" TargetMode="External"/><Relationship Id="rId16" Type="http://schemas.openxmlformats.org/officeDocument/2006/relationships/hyperlink" Target="file:///\\fileserver2\Publico\DGCE\DAII\Informes%20Auditoria%202022" TargetMode="External"/><Relationship Id="rId20" Type="http://schemas.openxmlformats.org/officeDocument/2006/relationships/hyperlink" Target="https://www.contrataciones.gov.py/licitaciones/planificacion/409144-seguro-medico-funcionarios-permanentes-contratados-comisionados-sfp-1.html" TargetMode="External"/><Relationship Id="rId1" Type="http://schemas.openxmlformats.org/officeDocument/2006/relationships/hyperlink" Target="https://url2.cl/4WxFa" TargetMode="External"/><Relationship Id="rId6" Type="http://schemas.openxmlformats.org/officeDocument/2006/relationships/hyperlink" Target="https://url2.cl/lKj9p" TargetMode="External"/><Relationship Id="rId11" Type="http://schemas.openxmlformats.org/officeDocument/2006/relationships/hyperlink" Target="file:///\\fileserver2\Publico\DGCE\DAII\Informes%20Auditoria%202021" TargetMode="External"/><Relationship Id="rId5" Type="http://schemas.openxmlformats.org/officeDocument/2006/relationships/hyperlink" Target="https://www.sfp.gov.py/sfp/archivos/documentos/RES%20105.22%20PLAN%20ANUAL%20RRC_8crc0fks.pdf" TargetMode="External"/><Relationship Id="rId15" Type="http://schemas.openxmlformats.org/officeDocument/2006/relationships/hyperlink" Target="file:///\\fileserver2\Publico\DGCE\DAII\Informes%20Auditoria%202022" TargetMode="External"/><Relationship Id="rId10" Type="http://schemas.openxmlformats.org/officeDocument/2006/relationships/hyperlink" Target="https://www.sfp.gov.py/inapp/?p=2019Resoluciones%20sobre%20Aranceles%20preferenciales&#8226;%20Resoluci&#243;n%20SFP%20N&#186;%2046/2021%20(Febrero)&#8226;%20Resoluci&#243;n%20SFP%20N&#186;%2064/2021%20(Febrero)&#8226;%20Resoluci&#243;n%20SFP%20N&#186;%20119/2020%20(Marzo)" TargetMode="External"/><Relationship Id="rId19" Type="http://schemas.openxmlformats.org/officeDocument/2006/relationships/hyperlink" Target="https://www.contrataciones.gov.py/licitaciones/adjudicacion/405586-seguro-vehiculo-institucional-1/resumen-adjudicacion.html" TargetMode="External"/><Relationship Id="rId4" Type="http://schemas.openxmlformats.org/officeDocument/2006/relationships/hyperlink" Target="https://transparencia.senac.gov.py/portal/historial-cumplimiento" TargetMode="External"/><Relationship Id="rId9" Type="http://schemas.openxmlformats.org/officeDocument/2006/relationships/hyperlink" Target="https://www.sfp.gov.py/sfp/noticia/14797-4715-funcionarios-del-pais-seran-beneficiados-con-los-cursos-gratuitos-ofrecidos-por-la-sfpinapp.html" TargetMode="External"/><Relationship Id="rId14" Type="http://schemas.openxmlformats.org/officeDocument/2006/relationships/hyperlink" Target="file:///\\fileserver2\Publico\DGCE\DAII\Informes%20Auditoria%202022" TargetMode="External"/><Relationship Id="rId2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8"/>
  <sheetViews>
    <sheetView tabSelected="1" view="pageBreakPreview" topLeftCell="A189" zoomScale="55" zoomScaleNormal="60" zoomScaleSheetLayoutView="55" workbookViewId="0">
      <selection activeCell="H215" sqref="H215"/>
    </sheetView>
  </sheetViews>
  <sheetFormatPr baseColWidth="10" defaultColWidth="9.140625" defaultRowHeight="15"/>
  <cols>
    <col min="1" max="1" width="4.28515625" style="4" customWidth="1"/>
    <col min="2" max="2" width="16.42578125" style="4" customWidth="1"/>
    <col min="3" max="3" width="64" style="4" customWidth="1"/>
    <col min="4" max="4" width="42.28515625" style="4" customWidth="1"/>
    <col min="5" max="5" width="42.7109375" style="4" customWidth="1"/>
    <col min="6" max="6" width="69.28515625" style="4" customWidth="1"/>
    <col min="7" max="7" width="31.140625" style="4" customWidth="1"/>
    <col min="8" max="8" width="33.7109375" style="4" customWidth="1"/>
    <col min="9" max="9" width="33.7109375" style="4" hidden="1" customWidth="1"/>
    <col min="10" max="16384" width="9.140625" style="4"/>
  </cols>
  <sheetData>
    <row r="1" spans="2:9" ht="33.75" customHeight="1">
      <c r="B1" s="436" t="s">
        <v>116</v>
      </c>
      <c r="C1" s="433"/>
      <c r="D1" s="433"/>
      <c r="E1" s="434"/>
      <c r="F1" s="13"/>
      <c r="G1" s="13"/>
      <c r="H1" s="13"/>
      <c r="I1" s="13"/>
    </row>
    <row r="2" spans="2:9" ht="27" customHeight="1"/>
    <row r="3" spans="2:9" ht="27" customHeight="1">
      <c r="B3" s="10" t="s">
        <v>0</v>
      </c>
      <c r="C3" s="14"/>
    </row>
    <row r="4" spans="2:9" ht="27" customHeight="1">
      <c r="B4" s="15" t="s">
        <v>1</v>
      </c>
      <c r="C4" s="15" t="s">
        <v>265</v>
      </c>
    </row>
    <row r="5" spans="2:9" ht="27" customHeight="1">
      <c r="B5" s="16" t="s">
        <v>382</v>
      </c>
      <c r="C5" s="16"/>
    </row>
    <row r="6" spans="2:9" ht="27" customHeight="1">
      <c r="B6" s="17"/>
      <c r="C6" s="17"/>
    </row>
    <row r="7" spans="2:9" ht="27" customHeight="1">
      <c r="B7" s="436" t="s">
        <v>2</v>
      </c>
      <c r="C7" s="433"/>
      <c r="D7" s="433"/>
      <c r="E7" s="434"/>
    </row>
    <row r="8" spans="2:9" ht="62.25" customHeight="1">
      <c r="B8" s="437" t="s">
        <v>76</v>
      </c>
      <c r="C8" s="438"/>
      <c r="D8" s="438"/>
      <c r="E8" s="439"/>
    </row>
    <row r="9" spans="2:9" s="12" customFormat="1" ht="27" customHeight="1">
      <c r="B9" s="18"/>
      <c r="C9" s="18"/>
      <c r="D9" s="18"/>
      <c r="E9" s="18"/>
      <c r="F9" s="4"/>
      <c r="G9" s="4"/>
      <c r="H9" s="4"/>
      <c r="I9" s="4"/>
    </row>
    <row r="10" spans="2:9" ht="27" customHeight="1">
      <c r="B10" s="436" t="s">
        <v>171</v>
      </c>
      <c r="C10" s="433"/>
      <c r="D10" s="433"/>
      <c r="E10" s="434"/>
    </row>
    <row r="11" spans="2:9" ht="93" customHeight="1">
      <c r="B11" s="440" t="s">
        <v>103</v>
      </c>
      <c r="C11" s="441"/>
      <c r="D11" s="441"/>
      <c r="E11" s="442"/>
    </row>
    <row r="12" spans="2:9" s="12" customFormat="1" ht="27" customHeight="1">
      <c r="B12" s="18"/>
      <c r="C12" s="18"/>
      <c r="D12" s="18"/>
      <c r="E12" s="18"/>
    </row>
    <row r="13" spans="2:9" s="19" customFormat="1" ht="27" customHeight="1">
      <c r="B13" s="436" t="s">
        <v>172</v>
      </c>
      <c r="C13" s="433"/>
      <c r="D13" s="433"/>
      <c r="E13" s="434"/>
      <c r="F13" s="4"/>
      <c r="G13" s="4"/>
      <c r="H13" s="4"/>
      <c r="I13" s="4"/>
    </row>
    <row r="14" spans="2:9" ht="27" customHeight="1">
      <c r="B14" s="391" t="s">
        <v>3</v>
      </c>
      <c r="C14" s="392" t="s">
        <v>4</v>
      </c>
      <c r="D14" s="392" t="s">
        <v>5</v>
      </c>
      <c r="E14" s="393" t="s">
        <v>6</v>
      </c>
    </row>
    <row r="15" spans="2:9" ht="27" customHeight="1">
      <c r="B15" s="389">
        <v>1</v>
      </c>
      <c r="C15" s="380" t="s">
        <v>77</v>
      </c>
      <c r="D15" s="390" t="s">
        <v>97</v>
      </c>
      <c r="E15" s="390" t="s">
        <v>99</v>
      </c>
    </row>
    <row r="16" spans="2:9" ht="27" customHeight="1">
      <c r="B16" s="389">
        <v>2</v>
      </c>
      <c r="C16" s="380" t="s">
        <v>78</v>
      </c>
      <c r="D16" s="390" t="s">
        <v>93</v>
      </c>
      <c r="E16" s="390" t="s">
        <v>100</v>
      </c>
    </row>
    <row r="17" spans="2:7" ht="27" customHeight="1">
      <c r="B17" s="389">
        <v>3</v>
      </c>
      <c r="C17" s="380" t="s">
        <v>79</v>
      </c>
      <c r="D17" s="390" t="s">
        <v>91</v>
      </c>
      <c r="E17" s="390" t="s">
        <v>100</v>
      </c>
    </row>
    <row r="18" spans="2:7" ht="27" customHeight="1">
      <c r="B18" s="389">
        <v>4</v>
      </c>
      <c r="C18" s="380" t="s">
        <v>80</v>
      </c>
      <c r="D18" s="390" t="s">
        <v>89</v>
      </c>
      <c r="E18" s="390" t="s">
        <v>100</v>
      </c>
    </row>
    <row r="19" spans="2:7" ht="27" customHeight="1">
      <c r="B19" s="389">
        <v>5</v>
      </c>
      <c r="C19" s="380" t="s">
        <v>81</v>
      </c>
      <c r="D19" s="390" t="s">
        <v>96</v>
      </c>
      <c r="E19" s="390" t="s">
        <v>101</v>
      </c>
    </row>
    <row r="20" spans="2:7" ht="27" customHeight="1">
      <c r="B20" s="389">
        <v>6</v>
      </c>
      <c r="C20" s="380" t="s">
        <v>82</v>
      </c>
      <c r="D20" s="390" t="s">
        <v>92</v>
      </c>
      <c r="E20" s="390" t="s">
        <v>100</v>
      </c>
    </row>
    <row r="21" spans="2:7" ht="27" customHeight="1">
      <c r="B21" s="389">
        <v>7</v>
      </c>
      <c r="C21" s="380" t="s">
        <v>83</v>
      </c>
      <c r="D21" s="390" t="s">
        <v>95</v>
      </c>
      <c r="E21" s="390" t="s">
        <v>102</v>
      </c>
    </row>
    <row r="22" spans="2:7" ht="27" customHeight="1">
      <c r="B22" s="389">
        <v>8</v>
      </c>
      <c r="C22" s="380" t="s">
        <v>84</v>
      </c>
      <c r="D22" s="390" t="s">
        <v>266</v>
      </c>
      <c r="E22" s="390" t="s">
        <v>234</v>
      </c>
    </row>
    <row r="23" spans="2:7" ht="27" customHeight="1">
      <c r="B23" s="389">
        <v>9</v>
      </c>
      <c r="C23" s="380" t="s">
        <v>85</v>
      </c>
      <c r="D23" s="390" t="s">
        <v>90</v>
      </c>
      <c r="E23" s="390" t="s">
        <v>101</v>
      </c>
    </row>
    <row r="24" spans="2:7" ht="27" customHeight="1">
      <c r="B24" s="389">
        <v>10</v>
      </c>
      <c r="C24" s="380" t="s">
        <v>86</v>
      </c>
      <c r="D24" s="390" t="s">
        <v>94</v>
      </c>
      <c r="E24" s="390" t="s">
        <v>100</v>
      </c>
    </row>
    <row r="25" spans="2:7" ht="27" customHeight="1">
      <c r="B25" s="389">
        <v>11</v>
      </c>
      <c r="C25" s="380" t="s">
        <v>87</v>
      </c>
      <c r="D25" s="390" t="s">
        <v>98</v>
      </c>
      <c r="E25" s="390" t="s">
        <v>100</v>
      </c>
    </row>
    <row r="26" spans="2:7" ht="27" customHeight="1">
      <c r="B26" s="389">
        <v>12</v>
      </c>
      <c r="C26" s="380" t="s">
        <v>88</v>
      </c>
      <c r="D26" s="390" t="s">
        <v>196</v>
      </c>
      <c r="E26" s="390" t="s">
        <v>100</v>
      </c>
    </row>
    <row r="27" spans="2:7">
      <c r="B27" s="26"/>
      <c r="C27" s="27"/>
      <c r="D27" s="28"/>
      <c r="E27" s="28"/>
    </row>
    <row r="28" spans="2:7" ht="45" customHeight="1">
      <c r="B28" s="436" t="s">
        <v>7</v>
      </c>
      <c r="C28" s="433"/>
      <c r="D28" s="433"/>
      <c r="E28" s="434"/>
    </row>
    <row r="29" spans="2:7" ht="41.25" customHeight="1">
      <c r="B29" s="436" t="s">
        <v>8</v>
      </c>
      <c r="C29" s="433"/>
      <c r="D29" s="433"/>
      <c r="E29" s="434"/>
    </row>
    <row r="30" spans="2:7" ht="94.5" customHeight="1">
      <c r="B30" s="56" t="s">
        <v>9</v>
      </c>
      <c r="C30" s="443" t="s">
        <v>267</v>
      </c>
      <c r="D30" s="444"/>
      <c r="E30" s="444"/>
      <c r="F30" s="29"/>
    </row>
    <row r="31" spans="2:7" ht="12" customHeight="1">
      <c r="B31" s="29"/>
      <c r="C31" s="29"/>
      <c r="D31" s="29"/>
      <c r="E31" s="29"/>
      <c r="F31" s="29"/>
    </row>
    <row r="32" spans="2:7" ht="36.75" customHeight="1">
      <c r="B32" s="445" t="s">
        <v>173</v>
      </c>
      <c r="C32" s="446"/>
      <c r="D32" s="446"/>
      <c r="E32" s="447"/>
      <c r="F32" s="284"/>
      <c r="G32" s="30"/>
    </row>
    <row r="33" spans="1:6" ht="42.75" customHeight="1">
      <c r="B33" s="58" t="s">
        <v>10</v>
      </c>
      <c r="C33" s="58" t="s">
        <v>11</v>
      </c>
      <c r="D33" s="58" t="s">
        <v>12</v>
      </c>
      <c r="E33" s="58" t="s">
        <v>13</v>
      </c>
      <c r="F33" s="59" t="s">
        <v>14</v>
      </c>
    </row>
    <row r="34" spans="1:6" ht="140.25" customHeight="1">
      <c r="B34" s="60" t="s">
        <v>15</v>
      </c>
      <c r="C34" s="61" t="s">
        <v>104</v>
      </c>
      <c r="D34" s="60" t="s">
        <v>106</v>
      </c>
      <c r="E34" s="62" t="s">
        <v>109</v>
      </c>
      <c r="F34" s="333" t="s">
        <v>134</v>
      </c>
    </row>
    <row r="35" spans="1:6" ht="83.25" customHeight="1">
      <c r="B35" s="60" t="s">
        <v>16</v>
      </c>
      <c r="C35" s="61" t="s">
        <v>108</v>
      </c>
      <c r="D35" s="60" t="s">
        <v>106</v>
      </c>
      <c r="E35" s="62" t="s">
        <v>110</v>
      </c>
      <c r="F35" s="63" t="s">
        <v>135</v>
      </c>
    </row>
    <row r="36" spans="1:6" ht="233.25" customHeight="1">
      <c r="B36" s="60" t="s">
        <v>17</v>
      </c>
      <c r="C36" s="61" t="s">
        <v>107</v>
      </c>
      <c r="D36" s="64" t="s">
        <v>105</v>
      </c>
      <c r="E36" s="72" t="s">
        <v>206</v>
      </c>
      <c r="F36" s="63" t="s">
        <v>136</v>
      </c>
    </row>
    <row r="37" spans="1:6">
      <c r="F37" s="31"/>
    </row>
    <row r="38" spans="1:6" ht="43.5" customHeight="1">
      <c r="B38" s="436" t="s">
        <v>18</v>
      </c>
      <c r="C38" s="433"/>
      <c r="D38" s="433"/>
      <c r="E38" s="434"/>
      <c r="F38" s="284"/>
    </row>
    <row r="39" spans="1:6" ht="51.75" customHeight="1">
      <c r="B39" s="436" t="s">
        <v>19</v>
      </c>
      <c r="C39" s="433"/>
      <c r="D39" s="433"/>
      <c r="E39" s="434"/>
      <c r="F39" s="284"/>
    </row>
    <row r="40" spans="1:6" ht="48" customHeight="1">
      <c r="B40" s="65" t="s">
        <v>20</v>
      </c>
      <c r="C40" s="66" t="s">
        <v>133</v>
      </c>
      <c r="D40" s="65" t="s">
        <v>22</v>
      </c>
      <c r="E40" s="81"/>
      <c r="F40" s="81"/>
    </row>
    <row r="41" spans="1:6" ht="282.75" customHeight="1">
      <c r="A41" s="281"/>
      <c r="B41" s="67" t="s">
        <v>209</v>
      </c>
      <c r="C41" s="68" t="s">
        <v>374</v>
      </c>
      <c r="D41" s="213" t="s">
        <v>210</v>
      </c>
      <c r="E41" s="80"/>
      <c r="F41" s="80"/>
    </row>
    <row r="42" spans="1:6" s="32" customFormat="1" ht="48.75" customHeight="1">
      <c r="B42" s="69" t="s">
        <v>23</v>
      </c>
      <c r="C42" s="70">
        <v>1</v>
      </c>
      <c r="D42" s="289" t="s">
        <v>352</v>
      </c>
      <c r="E42" s="85"/>
      <c r="F42" s="85"/>
    </row>
    <row r="43" spans="1:6" s="32" customFormat="1" ht="47.25" customHeight="1">
      <c r="B43" s="69" t="s">
        <v>24</v>
      </c>
      <c r="C43" s="70">
        <v>1</v>
      </c>
      <c r="D43" s="213" t="s">
        <v>350</v>
      </c>
      <c r="E43" s="85"/>
      <c r="F43" s="85"/>
    </row>
    <row r="44" spans="1:6" s="32" customFormat="1" ht="47.25" customHeight="1">
      <c r="B44" s="69" t="s">
        <v>25</v>
      </c>
      <c r="C44" s="70">
        <v>1</v>
      </c>
      <c r="D44" s="213" t="s">
        <v>353</v>
      </c>
      <c r="E44" s="85"/>
      <c r="F44" s="85"/>
    </row>
    <row r="45" spans="1:6" s="32" customFormat="1" ht="40.5" customHeight="1">
      <c r="B45" s="69" t="s">
        <v>26</v>
      </c>
      <c r="C45" s="70">
        <v>1</v>
      </c>
      <c r="D45" s="289" t="s">
        <v>351</v>
      </c>
      <c r="E45" s="86"/>
      <c r="F45" s="85"/>
    </row>
    <row r="46" spans="1:6" s="32" customFormat="1" ht="27" customHeight="1">
      <c r="B46" s="69" t="s">
        <v>34</v>
      </c>
      <c r="C46" s="70">
        <v>1</v>
      </c>
      <c r="D46" s="289" t="s">
        <v>359</v>
      </c>
      <c r="E46" s="86"/>
      <c r="F46" s="85"/>
    </row>
    <row r="47" spans="1:6" s="32" customFormat="1" ht="27" customHeight="1">
      <c r="B47" s="69" t="s">
        <v>35</v>
      </c>
      <c r="C47" s="70">
        <v>1</v>
      </c>
      <c r="D47" s="289" t="s">
        <v>360</v>
      </c>
      <c r="E47" s="86"/>
      <c r="F47" s="85"/>
    </row>
    <row r="48" spans="1:6" s="32" customFormat="1" ht="36.75" customHeight="1">
      <c r="B48" s="69" t="s">
        <v>175</v>
      </c>
      <c r="C48" s="70">
        <v>1</v>
      </c>
      <c r="D48" s="289" t="s">
        <v>361</v>
      </c>
      <c r="E48" s="86"/>
      <c r="F48" s="85"/>
    </row>
    <row r="49" spans="2:6" s="32" customFormat="1" ht="38.25" customHeight="1">
      <c r="B49" s="69" t="s">
        <v>176</v>
      </c>
      <c r="C49" s="71">
        <v>1</v>
      </c>
      <c r="D49" s="289" t="s">
        <v>376</v>
      </c>
      <c r="E49" s="86"/>
      <c r="F49" s="85"/>
    </row>
    <row r="50" spans="2:6" s="32" customFormat="1" ht="27" customHeight="1">
      <c r="B50" s="69" t="s">
        <v>200</v>
      </c>
      <c r="C50" s="71">
        <v>1</v>
      </c>
      <c r="D50" s="289" t="s">
        <v>377</v>
      </c>
      <c r="E50" s="86"/>
      <c r="F50" s="85"/>
    </row>
    <row r="51" spans="2:6" s="32" customFormat="1" ht="27" customHeight="1">
      <c r="B51" s="69" t="s">
        <v>201</v>
      </c>
      <c r="C51" s="71">
        <v>1</v>
      </c>
      <c r="D51" s="289" t="s">
        <v>378</v>
      </c>
      <c r="E51" s="86"/>
      <c r="F51" s="85"/>
    </row>
    <row r="52" spans="2:6" s="32" customFormat="1" ht="27" customHeight="1">
      <c r="B52" s="69" t="s">
        <v>202</v>
      </c>
      <c r="C52" s="71" t="s">
        <v>375</v>
      </c>
      <c r="D52" s="74"/>
      <c r="E52" s="86"/>
      <c r="F52" s="85"/>
    </row>
    <row r="53" spans="2:6" ht="27" customHeight="1">
      <c r="C53" s="29"/>
      <c r="D53" s="29"/>
      <c r="E53" s="29"/>
    </row>
    <row r="54" spans="2:6" ht="35.1" customHeight="1">
      <c r="B54" s="436" t="s">
        <v>27</v>
      </c>
      <c r="C54" s="433"/>
      <c r="D54" s="433"/>
      <c r="E54" s="434"/>
      <c r="F54" s="284"/>
    </row>
    <row r="55" spans="2:6" ht="35.1" customHeight="1">
      <c r="B55" s="65" t="s">
        <v>20</v>
      </c>
      <c r="C55" s="58" t="s">
        <v>21</v>
      </c>
      <c r="D55" s="58" t="s">
        <v>28</v>
      </c>
      <c r="E55" s="448" t="s">
        <v>178</v>
      </c>
      <c r="F55" s="449"/>
    </row>
    <row r="56" spans="2:6" ht="35.1" customHeight="1">
      <c r="B56" s="69" t="s">
        <v>23</v>
      </c>
      <c r="C56" s="300">
        <v>1</v>
      </c>
      <c r="D56" s="450" t="s">
        <v>362</v>
      </c>
      <c r="E56" s="452" t="s">
        <v>363</v>
      </c>
      <c r="F56" s="453"/>
    </row>
    <row r="57" spans="2:6" ht="35.1" customHeight="1">
      <c r="B57" s="69" t="s">
        <v>24</v>
      </c>
      <c r="C57" s="300">
        <v>1</v>
      </c>
      <c r="D57" s="451"/>
      <c r="E57" s="454"/>
      <c r="F57" s="455"/>
    </row>
    <row r="58" spans="2:6" ht="35.1" customHeight="1">
      <c r="B58" s="69" t="s">
        <v>25</v>
      </c>
      <c r="C58" s="300">
        <v>1</v>
      </c>
      <c r="D58" s="451"/>
      <c r="E58" s="454"/>
      <c r="F58" s="455"/>
    </row>
    <row r="59" spans="2:6" ht="35.1" customHeight="1">
      <c r="B59" s="69" t="s">
        <v>26</v>
      </c>
      <c r="C59" s="300">
        <v>1</v>
      </c>
      <c r="D59" s="451"/>
      <c r="E59" s="454"/>
      <c r="F59" s="455"/>
    </row>
    <row r="60" spans="2:6" ht="35.1" customHeight="1">
      <c r="B60" s="69" t="s">
        <v>34</v>
      </c>
      <c r="C60" s="300">
        <v>1</v>
      </c>
      <c r="D60" s="451"/>
      <c r="E60" s="454"/>
      <c r="F60" s="455"/>
    </row>
    <row r="61" spans="2:6" ht="35.1" customHeight="1">
      <c r="B61" s="69" t="s">
        <v>35</v>
      </c>
      <c r="C61" s="300">
        <v>1</v>
      </c>
      <c r="D61" s="451"/>
      <c r="E61" s="454"/>
      <c r="F61" s="455"/>
    </row>
    <row r="62" spans="2:6" ht="35.1" customHeight="1">
      <c r="B62" s="69" t="s">
        <v>175</v>
      </c>
      <c r="C62" s="300">
        <v>1</v>
      </c>
      <c r="D62" s="451"/>
      <c r="E62" s="454"/>
      <c r="F62" s="455"/>
    </row>
    <row r="63" spans="2:6" ht="35.1" customHeight="1">
      <c r="B63" s="69" t="s">
        <v>176</v>
      </c>
      <c r="C63" s="300">
        <v>1</v>
      </c>
      <c r="D63" s="451"/>
      <c r="E63" s="454"/>
      <c r="F63" s="455"/>
    </row>
    <row r="64" spans="2:6" ht="35.1" customHeight="1">
      <c r="B64" s="69" t="s">
        <v>200</v>
      </c>
      <c r="C64" s="300">
        <v>1</v>
      </c>
      <c r="D64" s="451"/>
      <c r="E64" s="454"/>
      <c r="F64" s="455"/>
    </row>
    <row r="65" spans="2:6" ht="35.1" customHeight="1">
      <c r="B65" s="69" t="s">
        <v>201</v>
      </c>
      <c r="C65" s="300">
        <v>1</v>
      </c>
      <c r="D65" s="451"/>
      <c r="E65" s="454"/>
      <c r="F65" s="455"/>
    </row>
    <row r="66" spans="2:6" ht="35.1" customHeight="1">
      <c r="B66" s="69" t="s">
        <v>202</v>
      </c>
      <c r="C66" s="300">
        <v>1</v>
      </c>
      <c r="D66" s="451"/>
      <c r="E66" s="454"/>
      <c r="F66" s="455"/>
    </row>
    <row r="67" spans="2:6" ht="35.1" customHeight="1">
      <c r="B67" s="69" t="s">
        <v>393</v>
      </c>
      <c r="C67" s="300" t="s">
        <v>394</v>
      </c>
      <c r="D67" s="451"/>
      <c r="E67" s="456"/>
      <c r="F67" s="457"/>
    </row>
    <row r="68" spans="2:6" ht="20.100000000000001" customHeight="1">
      <c r="C68" t="s">
        <v>270</v>
      </c>
    </row>
    <row r="69" spans="2:6" ht="30.75" customHeight="1">
      <c r="B69" s="436" t="s">
        <v>29</v>
      </c>
      <c r="C69" s="433"/>
      <c r="D69" s="433"/>
      <c r="E69" s="434"/>
      <c r="F69" s="284"/>
    </row>
    <row r="70" spans="2:6" ht="32.25" customHeight="1">
      <c r="B70" s="75" t="s">
        <v>20</v>
      </c>
      <c r="C70" s="76" t="s">
        <v>30</v>
      </c>
      <c r="D70" s="76" t="s">
        <v>31</v>
      </c>
      <c r="E70" s="76" t="s">
        <v>32</v>
      </c>
      <c r="F70" s="76" t="s">
        <v>33</v>
      </c>
    </row>
    <row r="71" spans="2:6" ht="34.5" customHeight="1">
      <c r="B71" s="69" t="s">
        <v>23</v>
      </c>
      <c r="C71" s="78">
        <v>3</v>
      </c>
      <c r="D71" s="79">
        <v>1</v>
      </c>
      <c r="E71" s="80"/>
      <c r="F71" s="450" t="s">
        <v>364</v>
      </c>
    </row>
    <row r="72" spans="2:6" ht="34.5" customHeight="1">
      <c r="B72" s="69" t="s">
        <v>24</v>
      </c>
      <c r="C72" s="78">
        <v>6</v>
      </c>
      <c r="D72" s="79">
        <v>1</v>
      </c>
      <c r="E72" s="80"/>
      <c r="F72" s="458"/>
    </row>
    <row r="73" spans="2:6" ht="34.5" customHeight="1">
      <c r="B73" s="69" t="s">
        <v>25</v>
      </c>
      <c r="C73" s="78">
        <v>7</v>
      </c>
      <c r="D73" s="79">
        <v>1</v>
      </c>
      <c r="E73" s="80"/>
      <c r="F73" s="458"/>
    </row>
    <row r="74" spans="2:6" ht="34.5" customHeight="1">
      <c r="B74" s="69" t="s">
        <v>26</v>
      </c>
      <c r="C74" s="375">
        <v>8</v>
      </c>
      <c r="D74" s="301">
        <v>1</v>
      </c>
      <c r="E74" s="80"/>
      <c r="F74" s="458"/>
    </row>
    <row r="75" spans="2:6" ht="34.5" customHeight="1">
      <c r="B75" s="69" t="s">
        <v>34</v>
      </c>
      <c r="C75" s="375">
        <v>14</v>
      </c>
      <c r="D75" s="301">
        <v>1</v>
      </c>
      <c r="E75" s="80"/>
      <c r="F75" s="458"/>
    </row>
    <row r="76" spans="2:6" ht="34.5" customHeight="1">
      <c r="B76" s="69" t="s">
        <v>35</v>
      </c>
      <c r="C76" s="375">
        <v>10</v>
      </c>
      <c r="D76" s="301">
        <v>1</v>
      </c>
      <c r="E76" s="80"/>
      <c r="F76" s="458"/>
    </row>
    <row r="77" spans="2:6" ht="34.5" customHeight="1">
      <c r="B77" s="69" t="s">
        <v>175</v>
      </c>
      <c r="C77" s="375">
        <v>11</v>
      </c>
      <c r="D77" s="301">
        <v>1</v>
      </c>
      <c r="E77" s="80"/>
      <c r="F77" s="458"/>
    </row>
    <row r="78" spans="2:6" ht="34.5" customHeight="1">
      <c r="B78" s="69" t="s">
        <v>176</v>
      </c>
      <c r="C78" s="375">
        <v>7</v>
      </c>
      <c r="D78" s="301">
        <v>1</v>
      </c>
      <c r="E78" s="80"/>
      <c r="F78" s="458"/>
    </row>
    <row r="79" spans="2:6" ht="34.5" customHeight="1">
      <c r="B79" s="69" t="s">
        <v>200</v>
      </c>
      <c r="C79" s="375">
        <v>8</v>
      </c>
      <c r="D79" s="301">
        <v>1</v>
      </c>
      <c r="E79" s="80"/>
      <c r="F79" s="458"/>
    </row>
    <row r="80" spans="2:6" ht="34.5" customHeight="1">
      <c r="B80" s="69" t="s">
        <v>201</v>
      </c>
      <c r="C80" s="375">
        <v>11</v>
      </c>
      <c r="D80" s="301">
        <v>1</v>
      </c>
      <c r="E80" s="80"/>
      <c r="F80" s="458"/>
    </row>
    <row r="81" spans="2:8" ht="34.5" customHeight="1">
      <c r="B81" s="69" t="s">
        <v>202</v>
      </c>
      <c r="C81" s="375">
        <v>7</v>
      </c>
      <c r="D81" s="301">
        <v>1</v>
      </c>
      <c r="E81" s="80"/>
      <c r="F81" s="458"/>
    </row>
    <row r="82" spans="2:8" ht="34.5" customHeight="1">
      <c r="B82" s="69" t="s">
        <v>393</v>
      </c>
      <c r="C82" s="375">
        <v>2</v>
      </c>
      <c r="D82" s="301">
        <v>1</v>
      </c>
      <c r="E82" s="80"/>
      <c r="F82" s="458"/>
    </row>
    <row r="83" spans="2:8" ht="27.75" customHeight="1">
      <c r="B83" s="80"/>
      <c r="C83" s="80"/>
      <c r="D83" s="80"/>
      <c r="E83" s="80"/>
      <c r="F83" s="458"/>
    </row>
    <row r="84" spans="2:8" ht="54" customHeight="1">
      <c r="B84" s="436" t="s">
        <v>36</v>
      </c>
      <c r="C84" s="433"/>
      <c r="D84" s="433"/>
      <c r="E84" s="434"/>
      <c r="F84" s="436"/>
      <c r="G84" s="433"/>
    </row>
    <row r="85" spans="2:8" ht="34.5" customHeight="1">
      <c r="B85" s="81" t="s">
        <v>37</v>
      </c>
      <c r="C85" s="81" t="s">
        <v>38</v>
      </c>
      <c r="D85" s="81" t="s">
        <v>39</v>
      </c>
      <c r="E85" s="81" t="s">
        <v>40</v>
      </c>
      <c r="F85" s="81" t="s">
        <v>41</v>
      </c>
      <c r="G85" s="81" t="s">
        <v>42</v>
      </c>
    </row>
    <row r="86" spans="2:8" ht="24.95" customHeight="1">
      <c r="B86" s="459" t="s">
        <v>354</v>
      </c>
      <c r="C86" s="460"/>
      <c r="D86" s="460"/>
      <c r="E86" s="460"/>
      <c r="F86" s="460"/>
      <c r="G86" s="460"/>
    </row>
    <row r="87" spans="2:8" ht="24.95" customHeight="1">
      <c r="B87" s="285"/>
      <c r="C87" s="286"/>
      <c r="D87" s="286"/>
      <c r="E87" s="286"/>
      <c r="F87" s="286"/>
      <c r="G87" s="286"/>
    </row>
    <row r="88" spans="2:8" ht="24.95" customHeight="1"/>
    <row r="89" spans="2:8" ht="24.95" customHeight="1">
      <c r="B89" s="436" t="s">
        <v>43</v>
      </c>
      <c r="C89" s="433"/>
      <c r="D89" s="433"/>
      <c r="E89" s="434" t="s">
        <v>70</v>
      </c>
      <c r="F89" s="436"/>
      <c r="G89" s="433"/>
    </row>
    <row r="90" spans="2:8" ht="24.95" customHeight="1">
      <c r="D90" s="464" t="s">
        <v>44</v>
      </c>
      <c r="E90" s="464"/>
      <c r="F90" s="464"/>
      <c r="G90" s="464"/>
    </row>
    <row r="91" spans="2:8" ht="24.95" customHeight="1">
      <c r="B91" s="81" t="s">
        <v>37</v>
      </c>
      <c r="C91" s="81" t="s">
        <v>38</v>
      </c>
      <c r="D91" s="81" t="s">
        <v>45</v>
      </c>
      <c r="E91" s="81" t="s">
        <v>46</v>
      </c>
      <c r="F91" s="81" t="s">
        <v>47</v>
      </c>
      <c r="G91" s="81" t="s">
        <v>48</v>
      </c>
    </row>
    <row r="92" spans="2:8" ht="24.95" customHeight="1">
      <c r="B92" s="465" t="s">
        <v>208</v>
      </c>
      <c r="C92" s="466"/>
      <c r="D92" s="466"/>
      <c r="E92" s="466"/>
      <c r="F92" s="466"/>
      <c r="G92" s="467"/>
    </row>
    <row r="93" spans="2:8" ht="24.95" customHeight="1">
      <c r="B93" s="468"/>
      <c r="C93" s="469"/>
      <c r="D93" s="469"/>
      <c r="E93" s="469"/>
      <c r="F93" s="469"/>
      <c r="G93" s="470"/>
    </row>
    <row r="94" spans="2:8" ht="24.95" customHeight="1"/>
    <row r="95" spans="2:8" ht="52.5" customHeight="1">
      <c r="B95" s="436" t="s">
        <v>49</v>
      </c>
      <c r="C95" s="433"/>
      <c r="D95" s="433"/>
      <c r="E95" s="434"/>
      <c r="F95" s="436"/>
      <c r="G95" s="433"/>
      <c r="H95" s="91"/>
    </row>
    <row r="96" spans="2:8" ht="24.95" customHeight="1">
      <c r="B96" s="87" t="s">
        <v>37</v>
      </c>
      <c r="C96" s="87" t="s">
        <v>38</v>
      </c>
      <c r="D96" s="87" t="s">
        <v>39</v>
      </c>
      <c r="E96" s="87" t="s">
        <v>40</v>
      </c>
      <c r="F96" s="87" t="s">
        <v>41</v>
      </c>
      <c r="G96" s="88" t="s">
        <v>159</v>
      </c>
      <c r="H96" s="92" t="s">
        <v>218</v>
      </c>
    </row>
    <row r="97" spans="2:9" ht="285" customHeight="1">
      <c r="B97" s="298">
        <v>1</v>
      </c>
      <c r="C97" s="131" t="s">
        <v>190</v>
      </c>
      <c r="D97" s="131" t="s">
        <v>191</v>
      </c>
      <c r="E97" s="89" t="s">
        <v>192</v>
      </c>
      <c r="F97" s="89"/>
      <c r="G97" s="89" t="s">
        <v>396</v>
      </c>
      <c r="H97" s="333" t="s">
        <v>219</v>
      </c>
    </row>
    <row r="98" spans="2:9" ht="213" customHeight="1">
      <c r="B98" s="298">
        <v>2</v>
      </c>
      <c r="C98" s="215" t="s">
        <v>194</v>
      </c>
      <c r="D98" s="89"/>
      <c r="E98" s="89" t="s">
        <v>166</v>
      </c>
      <c r="F98" s="376" t="s">
        <v>461</v>
      </c>
      <c r="G98" s="402" t="s">
        <v>462</v>
      </c>
      <c r="H98" s="400" t="s">
        <v>220</v>
      </c>
      <c r="I98" s="34"/>
    </row>
    <row r="99" spans="2:9" ht="283.5" customHeight="1">
      <c r="B99" s="298">
        <v>3</v>
      </c>
      <c r="C99" s="377" t="s">
        <v>466</v>
      </c>
      <c r="D99" s="89"/>
      <c r="E99" s="89" t="s">
        <v>166</v>
      </c>
      <c r="F99" s="378">
        <v>405</v>
      </c>
      <c r="G99" s="376" t="s">
        <v>275</v>
      </c>
      <c r="H99" s="78" t="s">
        <v>220</v>
      </c>
      <c r="I99" s="35"/>
    </row>
    <row r="100" spans="2:9" ht="294.75" customHeight="1" thickBot="1">
      <c r="B100" s="298">
        <v>4</v>
      </c>
      <c r="C100" s="226" t="s">
        <v>401</v>
      </c>
      <c r="D100" s="379" t="s">
        <v>397</v>
      </c>
      <c r="E100" s="380" t="s">
        <v>398</v>
      </c>
      <c r="F100" s="381" t="s">
        <v>399</v>
      </c>
      <c r="G100" s="381" t="s">
        <v>400</v>
      </c>
      <c r="H100" s="78" t="s">
        <v>220</v>
      </c>
    </row>
    <row r="101" spans="2:9" ht="180.75" customHeight="1">
      <c r="B101" s="298">
        <v>5</v>
      </c>
      <c r="C101" s="377" t="s">
        <v>463</v>
      </c>
      <c r="D101" s="89"/>
      <c r="E101" s="89" t="s">
        <v>166</v>
      </c>
      <c r="F101" s="378">
        <v>54</v>
      </c>
      <c r="G101" s="397" t="s">
        <v>464</v>
      </c>
      <c r="H101" s="396"/>
    </row>
    <row r="102" spans="2:9" ht="409.6" customHeight="1">
      <c r="B102" s="298">
        <v>6</v>
      </c>
      <c r="C102" s="89" t="s">
        <v>204</v>
      </c>
      <c r="D102" s="89"/>
      <c r="E102" s="89" t="s">
        <v>166</v>
      </c>
      <c r="F102" s="378" t="s">
        <v>465</v>
      </c>
      <c r="G102" s="287" t="s">
        <v>278</v>
      </c>
      <c r="H102" s="223"/>
    </row>
    <row r="103" spans="2:9" ht="133.5" customHeight="1">
      <c r="B103" s="298">
        <v>7</v>
      </c>
      <c r="C103" s="89" t="s">
        <v>164</v>
      </c>
      <c r="D103" s="131" t="s">
        <v>112</v>
      </c>
      <c r="E103" s="89" t="s">
        <v>162</v>
      </c>
      <c r="F103" s="374" t="s">
        <v>319</v>
      </c>
      <c r="G103" s="288" t="s">
        <v>355</v>
      </c>
      <c r="H103" s="289" t="s">
        <v>210</v>
      </c>
      <c r="I103" s="290"/>
    </row>
    <row r="104" spans="2:9" ht="386.25" customHeight="1" thickBot="1">
      <c r="B104" s="298">
        <v>8</v>
      </c>
      <c r="C104" s="382" t="s">
        <v>287</v>
      </c>
      <c r="D104" s="478" t="s">
        <v>113</v>
      </c>
      <c r="E104" s="382" t="s">
        <v>287</v>
      </c>
      <c r="F104" s="383" t="s">
        <v>388</v>
      </c>
      <c r="G104" s="401" t="s">
        <v>389</v>
      </c>
      <c r="H104" s="399" t="s">
        <v>387</v>
      </c>
    </row>
    <row r="105" spans="2:9" ht="409.5" customHeight="1" thickBot="1">
      <c r="B105" s="298">
        <v>9</v>
      </c>
      <c r="C105" s="382" t="s">
        <v>287</v>
      </c>
      <c r="D105" s="478"/>
      <c r="E105" s="382" t="s">
        <v>287</v>
      </c>
      <c r="F105" s="384" t="s">
        <v>390</v>
      </c>
      <c r="G105" s="404" t="s">
        <v>391</v>
      </c>
      <c r="H105" s="409" t="s">
        <v>392</v>
      </c>
    </row>
    <row r="106" spans="2:9" ht="102.75" customHeight="1">
      <c r="B106" s="471">
        <v>10</v>
      </c>
      <c r="C106" s="472" t="s">
        <v>165</v>
      </c>
      <c r="D106" s="476" t="s">
        <v>114</v>
      </c>
      <c r="E106" s="473" t="s">
        <v>195</v>
      </c>
      <c r="F106" s="337" t="s">
        <v>383</v>
      </c>
      <c r="G106" s="337" t="s">
        <v>384</v>
      </c>
      <c r="H106" s="238" t="s">
        <v>220</v>
      </c>
    </row>
    <row r="107" spans="2:9" ht="162" customHeight="1">
      <c r="B107" s="471"/>
      <c r="C107" s="472"/>
      <c r="D107" s="477"/>
      <c r="E107" s="473"/>
      <c r="F107" s="337" t="s">
        <v>385</v>
      </c>
      <c r="G107" s="337" t="s">
        <v>356</v>
      </c>
      <c r="H107" s="238" t="s">
        <v>220</v>
      </c>
    </row>
    <row r="108" spans="2:9" ht="307.5" customHeight="1">
      <c r="B108" s="298">
        <v>11</v>
      </c>
      <c r="C108" s="241" t="s">
        <v>170</v>
      </c>
      <c r="D108" s="385" t="s">
        <v>114</v>
      </c>
      <c r="E108" s="243" t="s">
        <v>327</v>
      </c>
      <c r="F108" s="408" t="s">
        <v>473</v>
      </c>
      <c r="G108" s="407" t="s">
        <v>474</v>
      </c>
      <c r="H108" s="238" t="s">
        <v>220</v>
      </c>
    </row>
    <row r="109" spans="2:9" ht="268.5" customHeight="1">
      <c r="B109" s="297">
        <v>12</v>
      </c>
      <c r="C109" s="130" t="s">
        <v>251</v>
      </c>
      <c r="D109" s="372" t="s">
        <v>114</v>
      </c>
      <c r="E109" s="394" t="s">
        <v>470</v>
      </c>
      <c r="F109" s="395" t="s">
        <v>471</v>
      </c>
      <c r="G109" s="405" t="s">
        <v>472</v>
      </c>
      <c r="H109" s="406" t="s">
        <v>294</v>
      </c>
    </row>
    <row r="110" spans="2:9" ht="205.5" customHeight="1">
      <c r="B110" s="386">
        <v>13</v>
      </c>
      <c r="C110" s="130" t="s">
        <v>252</v>
      </c>
      <c r="D110" s="372" t="s">
        <v>253</v>
      </c>
      <c r="E110" s="130" t="s">
        <v>295</v>
      </c>
      <c r="F110" s="373" t="s">
        <v>296</v>
      </c>
      <c r="G110" s="230" t="s">
        <v>297</v>
      </c>
      <c r="H110" s="336" t="s">
        <v>220</v>
      </c>
    </row>
    <row r="111" spans="2:9" ht="226.5" customHeight="1">
      <c r="B111" s="297">
        <v>14</v>
      </c>
      <c r="C111" s="130" t="s">
        <v>254</v>
      </c>
      <c r="D111" s="372" t="s">
        <v>253</v>
      </c>
      <c r="E111" s="334" t="s">
        <v>255</v>
      </c>
      <c r="F111" s="373" t="s">
        <v>395</v>
      </c>
      <c r="G111" s="237" t="s">
        <v>256</v>
      </c>
      <c r="H111" s="238" t="s">
        <v>220</v>
      </c>
    </row>
    <row r="112" spans="2:9" ht="156" customHeight="1">
      <c r="B112" s="297">
        <v>15</v>
      </c>
      <c r="C112" s="130" t="s">
        <v>257</v>
      </c>
      <c r="D112" s="372" t="s">
        <v>253</v>
      </c>
      <c r="E112" s="130" t="s">
        <v>299</v>
      </c>
      <c r="F112" s="245" t="s">
        <v>330</v>
      </c>
      <c r="G112" s="239" t="s">
        <v>300</v>
      </c>
      <c r="H112" s="236" t="s">
        <v>301</v>
      </c>
    </row>
    <row r="113" spans="1:9" ht="409.5" customHeight="1">
      <c r="B113" s="297">
        <v>16</v>
      </c>
      <c r="C113" s="131" t="s">
        <v>179</v>
      </c>
      <c r="D113" s="374" t="s">
        <v>180</v>
      </c>
      <c r="E113" s="131" t="s">
        <v>181</v>
      </c>
      <c r="F113" s="374" t="s">
        <v>211</v>
      </c>
      <c r="G113" s="398" t="s">
        <v>386</v>
      </c>
      <c r="H113" s="403" t="s">
        <v>387</v>
      </c>
      <c r="I113" s="37" t="s">
        <v>50</v>
      </c>
    </row>
    <row r="114" spans="1:9" ht="267" customHeight="1">
      <c r="A114" s="33"/>
      <c r="B114" s="168">
        <v>17</v>
      </c>
      <c r="C114" s="130" t="s">
        <v>197</v>
      </c>
      <c r="D114" s="215" t="s">
        <v>198</v>
      </c>
      <c r="E114" s="215" t="s">
        <v>365</v>
      </c>
      <c r="F114" s="215" t="s">
        <v>402</v>
      </c>
      <c r="G114" s="337" t="s">
        <v>468</v>
      </c>
      <c r="H114" s="335" t="s">
        <v>304</v>
      </c>
      <c r="I114" s="38" t="s">
        <v>160</v>
      </c>
    </row>
    <row r="115" spans="1:9" ht="160.5" customHeight="1">
      <c r="A115" s="12"/>
      <c r="B115" s="168">
        <v>18</v>
      </c>
      <c r="C115" s="216" t="s">
        <v>115</v>
      </c>
      <c r="D115" s="371" t="s">
        <v>111</v>
      </c>
      <c r="E115" s="200" t="s">
        <v>169</v>
      </c>
      <c r="F115" s="298" t="s">
        <v>321</v>
      </c>
      <c r="G115" s="296" t="s">
        <v>467</v>
      </c>
      <c r="H115" s="335" t="s">
        <v>323</v>
      </c>
      <c r="I115" s="38"/>
    </row>
    <row r="116" spans="1:9" ht="91.5" customHeight="1">
      <c r="A116" s="279"/>
      <c r="B116" s="280"/>
      <c r="C116" s="474" t="s">
        <v>380</v>
      </c>
      <c r="D116" s="475"/>
      <c r="E116" s="463"/>
      <c r="F116" s="461" t="s">
        <v>469</v>
      </c>
      <c r="G116" s="462"/>
      <c r="H116" s="463"/>
      <c r="I116" s="38"/>
    </row>
    <row r="117" spans="1:9" ht="48" customHeight="1">
      <c r="A117" s="12"/>
      <c r="B117" s="177"/>
      <c r="C117" s="291" t="s">
        <v>237</v>
      </c>
      <c r="D117" s="292" t="s">
        <v>238</v>
      </c>
      <c r="E117" s="293" t="s">
        <v>239</v>
      </c>
      <c r="F117" s="294" t="s">
        <v>244</v>
      </c>
      <c r="G117" s="295" t="s">
        <v>262</v>
      </c>
      <c r="H117" s="295" t="s">
        <v>245</v>
      </c>
      <c r="I117" s="184"/>
    </row>
    <row r="118" spans="1:9" ht="48" customHeight="1">
      <c r="A118" s="12"/>
      <c r="B118" s="177"/>
      <c r="C118" s="192" t="s">
        <v>240</v>
      </c>
      <c r="D118" s="190">
        <v>23</v>
      </c>
      <c r="E118" s="194">
        <v>5.4117647058823527E-2</v>
      </c>
      <c r="F118" s="198" t="s">
        <v>246</v>
      </c>
      <c r="G118" s="205">
        <v>119</v>
      </c>
      <c r="H118" s="206">
        <v>0.27200000000000002</v>
      </c>
      <c r="I118" s="184"/>
    </row>
    <row r="119" spans="1:9" ht="38.25" customHeight="1">
      <c r="A119" s="12"/>
      <c r="B119" s="177"/>
      <c r="C119" s="192" t="s">
        <v>241</v>
      </c>
      <c r="D119" s="190">
        <v>219</v>
      </c>
      <c r="E119" s="194">
        <v>0.51500000000000001</v>
      </c>
      <c r="F119" s="198" t="s">
        <v>247</v>
      </c>
      <c r="G119" s="205">
        <v>301</v>
      </c>
      <c r="H119" s="206">
        <v>0.68700000000000006</v>
      </c>
      <c r="I119" s="184"/>
    </row>
    <row r="120" spans="1:9" ht="47.25" customHeight="1">
      <c r="A120" s="12"/>
      <c r="B120" s="177"/>
      <c r="C120" s="192" t="s">
        <v>242</v>
      </c>
      <c r="D120" s="190">
        <v>171</v>
      </c>
      <c r="E120" s="194">
        <v>0.40200000000000002</v>
      </c>
      <c r="F120" s="198" t="s">
        <v>248</v>
      </c>
      <c r="G120" s="205">
        <v>17</v>
      </c>
      <c r="H120" s="206">
        <v>3.9E-2</v>
      </c>
      <c r="I120" s="184"/>
    </row>
    <row r="121" spans="1:9" ht="56.25" customHeight="1">
      <c r="A121" s="12"/>
      <c r="B121" s="177"/>
      <c r="C121" s="193" t="s">
        <v>379</v>
      </c>
      <c r="D121" s="190">
        <v>12</v>
      </c>
      <c r="E121" s="194">
        <v>2.8000000000000001E-2</v>
      </c>
      <c r="F121" s="198" t="s">
        <v>249</v>
      </c>
      <c r="G121" s="210">
        <v>1</v>
      </c>
      <c r="H121" s="206">
        <v>2E-3</v>
      </c>
      <c r="I121" s="184"/>
    </row>
    <row r="122" spans="1:9" ht="39" customHeight="1" thickBot="1">
      <c r="B122" s="5"/>
      <c r="C122" s="191" t="s">
        <v>263</v>
      </c>
      <c r="D122" s="209">
        <f>SUM(D118:D121)</f>
        <v>425</v>
      </c>
      <c r="E122" s="204">
        <f>SUM(E118:E121)</f>
        <v>0.99911764705882355</v>
      </c>
      <c r="F122" s="195" t="s">
        <v>250</v>
      </c>
      <c r="G122" s="207">
        <f>SUM(G118:G121)</f>
        <v>438</v>
      </c>
      <c r="H122" s="208">
        <f>SUM(H118:H121)</f>
        <v>1</v>
      </c>
      <c r="I122" s="185" t="s">
        <v>177</v>
      </c>
    </row>
    <row r="123" spans="1:9" ht="117" customHeight="1">
      <c r="B123" s="5"/>
      <c r="C123" s="187"/>
      <c r="D123" s="188"/>
      <c r="E123" s="189"/>
      <c r="F123" s="479" t="s">
        <v>381</v>
      </c>
      <c r="G123" s="479"/>
      <c r="H123" s="479"/>
      <c r="I123" s="185"/>
    </row>
    <row r="124" spans="1:9" ht="39" customHeight="1">
      <c r="B124" s="5"/>
      <c r="C124" s="187"/>
      <c r="D124" s="188"/>
      <c r="E124" s="189"/>
      <c r="F124" s="189"/>
      <c r="G124" s="189"/>
      <c r="H124" s="186"/>
      <c r="I124" s="185"/>
    </row>
    <row r="125" spans="1:9" ht="39" customHeight="1">
      <c r="B125" s="5"/>
      <c r="C125" s="187"/>
      <c r="D125" s="188"/>
      <c r="E125" s="189"/>
      <c r="F125" s="189"/>
      <c r="G125" s="189"/>
      <c r="H125" s="186"/>
      <c r="I125" s="185"/>
    </row>
    <row r="126" spans="1:9" ht="39" customHeight="1">
      <c r="B126" s="5"/>
      <c r="C126" s="187"/>
      <c r="D126" s="188"/>
      <c r="E126" s="189"/>
      <c r="F126" s="189"/>
      <c r="G126" s="189"/>
      <c r="H126" s="186"/>
      <c r="I126" s="185"/>
    </row>
    <row r="127" spans="1:9" ht="39" customHeight="1">
      <c r="B127" s="5"/>
      <c r="C127" s="181"/>
      <c r="D127" s="182"/>
      <c r="E127" s="183"/>
      <c r="F127" s="183"/>
      <c r="G127" s="183"/>
      <c r="H127" s="180"/>
      <c r="I127" s="40"/>
    </row>
    <row r="128" spans="1:9" ht="39" customHeight="1">
      <c r="B128" s="5"/>
      <c r="C128" s="181"/>
      <c r="D128" s="182"/>
      <c r="E128" s="183"/>
      <c r="F128" s="183"/>
      <c r="G128" s="183"/>
      <c r="H128" s="180"/>
      <c r="I128" s="40"/>
    </row>
    <row r="129" spans="2:9" ht="39" customHeight="1">
      <c r="B129" s="5"/>
      <c r="C129" s="181"/>
      <c r="D129" s="182"/>
      <c r="E129" s="183"/>
      <c r="F129" s="183"/>
      <c r="G129" s="183"/>
      <c r="H129" s="180"/>
      <c r="I129" s="40"/>
    </row>
    <row r="130" spans="2:9" ht="39" customHeight="1">
      <c r="B130" s="5"/>
      <c r="C130" s="181"/>
      <c r="D130" s="182"/>
      <c r="E130" s="183"/>
      <c r="F130" s="183"/>
      <c r="G130" s="183"/>
      <c r="H130" s="180"/>
      <c r="I130" s="40"/>
    </row>
    <row r="131" spans="2:9" ht="90.75" customHeight="1">
      <c r="B131" s="5"/>
      <c r="C131" s="181"/>
      <c r="D131" s="182"/>
      <c r="E131" s="183"/>
      <c r="F131" s="183"/>
      <c r="G131" s="183"/>
      <c r="H131" s="180"/>
      <c r="I131" s="40"/>
    </row>
    <row r="132" spans="2:9" ht="51" customHeight="1">
      <c r="B132" s="171" t="s">
        <v>51</v>
      </c>
      <c r="C132" s="124"/>
      <c r="D132" s="178"/>
      <c r="E132" s="124"/>
      <c r="F132" s="124"/>
      <c r="G132" s="124"/>
      <c r="H132" s="141"/>
      <c r="I132" s="41" t="s">
        <v>161</v>
      </c>
    </row>
    <row r="133" spans="2:9" ht="79.5" customHeight="1">
      <c r="B133" s="172" t="s">
        <v>52</v>
      </c>
      <c r="C133" s="172" t="s">
        <v>53</v>
      </c>
      <c r="D133" s="172" t="s">
        <v>54</v>
      </c>
      <c r="E133" s="172" t="s">
        <v>55</v>
      </c>
      <c r="F133" s="173" t="s">
        <v>56</v>
      </c>
      <c r="G133" s="172" t="s">
        <v>57</v>
      </c>
      <c r="H133" s="141"/>
      <c r="I133" s="36" t="s">
        <v>161</v>
      </c>
    </row>
    <row r="134" spans="2:9" ht="77.25" customHeight="1">
      <c r="B134" s="174">
        <v>405586</v>
      </c>
      <c r="C134" s="174">
        <v>264</v>
      </c>
      <c r="D134" s="175">
        <v>3400000</v>
      </c>
      <c r="E134" s="176" t="s">
        <v>117</v>
      </c>
      <c r="F134" s="174" t="s">
        <v>118</v>
      </c>
      <c r="G134" s="306" t="s">
        <v>331</v>
      </c>
      <c r="H134" s="142"/>
      <c r="I134" s="43" t="s">
        <v>161</v>
      </c>
    </row>
    <row r="135" spans="2:9" ht="77.25" customHeight="1">
      <c r="B135" s="174">
        <v>409144</v>
      </c>
      <c r="C135" s="174">
        <v>271</v>
      </c>
      <c r="D135" s="175">
        <v>2400000000</v>
      </c>
      <c r="E135" s="176" t="s">
        <v>403</v>
      </c>
      <c r="F135" s="247">
        <f>8100000/D135%</f>
        <v>0.33750000000000002</v>
      </c>
      <c r="G135" s="306" t="s">
        <v>404</v>
      </c>
      <c r="H135" s="302"/>
      <c r="I135" s="43"/>
    </row>
    <row r="136" spans="2:9" ht="77.25" customHeight="1">
      <c r="B136" s="387">
        <v>414239</v>
      </c>
      <c r="C136" s="305">
        <v>255</v>
      </c>
      <c r="D136" s="304">
        <v>176000000</v>
      </c>
      <c r="E136" s="305" t="s">
        <v>367</v>
      </c>
      <c r="F136" s="307">
        <f>250000/D136%</f>
        <v>0.14204545454545456</v>
      </c>
      <c r="G136" s="306" t="s">
        <v>368</v>
      </c>
      <c r="H136" s="302"/>
      <c r="I136" s="43"/>
    </row>
    <row r="137" spans="2:9" ht="77.25" customHeight="1">
      <c r="B137" s="387">
        <v>416695</v>
      </c>
      <c r="C137" s="305">
        <v>264</v>
      </c>
      <c r="D137" s="304">
        <v>11600000</v>
      </c>
      <c r="E137" s="305" t="s">
        <v>117</v>
      </c>
      <c r="F137" s="307">
        <v>1</v>
      </c>
      <c r="G137" s="306" t="s">
        <v>369</v>
      </c>
      <c r="H137" s="302"/>
      <c r="I137" s="43"/>
    </row>
    <row r="138" spans="2:9" ht="77.25" customHeight="1">
      <c r="B138" s="387">
        <v>419565</v>
      </c>
      <c r="C138" s="305" t="s">
        <v>405</v>
      </c>
      <c r="D138" s="304">
        <v>69690376</v>
      </c>
      <c r="E138" s="305" t="s">
        <v>406</v>
      </c>
      <c r="F138" s="307">
        <v>1</v>
      </c>
      <c r="G138" s="306" t="s">
        <v>407</v>
      </c>
      <c r="H138" s="302"/>
      <c r="I138" s="43"/>
    </row>
    <row r="139" spans="2:9" ht="77.25" customHeight="1">
      <c r="B139" s="387">
        <v>421590</v>
      </c>
      <c r="C139" s="305">
        <v>579</v>
      </c>
      <c r="D139" s="304">
        <v>19518300</v>
      </c>
      <c r="E139" s="305" t="s">
        <v>408</v>
      </c>
      <c r="F139" s="307">
        <v>1</v>
      </c>
      <c r="G139" s="306" t="s">
        <v>409</v>
      </c>
      <c r="H139" s="302"/>
      <c r="I139" s="43"/>
    </row>
    <row r="140" spans="2:9" ht="77.25" customHeight="1">
      <c r="B140" s="387">
        <v>420300</v>
      </c>
      <c r="C140" s="305" t="s">
        <v>410</v>
      </c>
      <c r="D140" s="304">
        <v>35000000</v>
      </c>
      <c r="E140" s="305" t="s">
        <v>411</v>
      </c>
      <c r="F140" s="307">
        <f>60000/D140%</f>
        <v>0.17142857142857143</v>
      </c>
      <c r="G140" s="306" t="s">
        <v>412</v>
      </c>
      <c r="H140" s="302"/>
      <c r="I140" s="43"/>
    </row>
    <row r="141" spans="2:9" ht="77.25" customHeight="1">
      <c r="B141" s="387">
        <v>421592</v>
      </c>
      <c r="C141" s="305">
        <v>579</v>
      </c>
      <c r="D141" s="304">
        <v>6946950</v>
      </c>
      <c r="E141" s="305" t="s">
        <v>413</v>
      </c>
      <c r="F141" s="307">
        <v>1</v>
      </c>
      <c r="G141" s="306" t="s">
        <v>414</v>
      </c>
      <c r="H141" s="302"/>
      <c r="I141" s="43"/>
    </row>
    <row r="142" spans="2:9" ht="75.75" customHeight="1">
      <c r="B142" s="387">
        <v>421796</v>
      </c>
      <c r="C142" s="305" t="s">
        <v>415</v>
      </c>
      <c r="D142" s="304">
        <v>9444500</v>
      </c>
      <c r="E142" s="305" t="s">
        <v>416</v>
      </c>
      <c r="F142" s="307">
        <v>1</v>
      </c>
      <c r="G142" s="306" t="s">
        <v>417</v>
      </c>
      <c r="H142" s="142"/>
      <c r="I142" s="36" t="s">
        <v>161</v>
      </c>
    </row>
    <row r="143" spans="2:9" ht="51.75" customHeight="1">
      <c r="B143" s="95" t="s">
        <v>58</v>
      </c>
      <c r="C143" s="96"/>
      <c r="D143" s="97"/>
      <c r="E143" s="97"/>
      <c r="F143" s="97"/>
      <c r="G143" s="98"/>
      <c r="H143" s="143"/>
      <c r="I143" s="2" t="s">
        <v>160</v>
      </c>
    </row>
    <row r="144" spans="2:9" ht="40.5" customHeight="1">
      <c r="B144" s="480" t="s">
        <v>418</v>
      </c>
      <c r="C144" s="481"/>
      <c r="D144" s="482"/>
      <c r="E144" s="482"/>
      <c r="F144" s="482"/>
      <c r="G144" s="94"/>
      <c r="H144" s="141"/>
      <c r="I144" s="3" t="s">
        <v>161</v>
      </c>
    </row>
    <row r="145" spans="2:9" ht="55.5" customHeight="1">
      <c r="B145" s="99" t="s">
        <v>59</v>
      </c>
      <c r="C145" s="99" t="s">
        <v>60</v>
      </c>
      <c r="D145" s="100" t="s">
        <v>38</v>
      </c>
      <c r="E145" s="99" t="s">
        <v>61</v>
      </c>
      <c r="F145" s="99" t="s">
        <v>183</v>
      </c>
      <c r="G145" s="99" t="s">
        <v>62</v>
      </c>
      <c r="H145" s="141"/>
      <c r="I145" s="3" t="s">
        <v>161</v>
      </c>
    </row>
    <row r="146" spans="2:9" ht="30" customHeight="1">
      <c r="B146" s="483">
        <v>100</v>
      </c>
      <c r="C146" s="338">
        <v>111</v>
      </c>
      <c r="D146" s="102" t="s">
        <v>137</v>
      </c>
      <c r="E146" s="339">
        <v>8953200000</v>
      </c>
      <c r="F146" s="340">
        <v>8862800000</v>
      </c>
      <c r="G146" s="341">
        <f t="shared" ref="G146:G151" si="0">+E146-F146</f>
        <v>90400000</v>
      </c>
      <c r="H146" s="141"/>
      <c r="I146" s="44" t="s">
        <v>205</v>
      </c>
    </row>
    <row r="147" spans="2:9" ht="32.25" customHeight="1">
      <c r="B147" s="435"/>
      <c r="C147" s="338">
        <v>113</v>
      </c>
      <c r="D147" s="318" t="s">
        <v>138</v>
      </c>
      <c r="E147" s="340">
        <v>524836800</v>
      </c>
      <c r="F147" s="340">
        <v>524836800</v>
      </c>
      <c r="G147" s="341">
        <f t="shared" si="0"/>
        <v>0</v>
      </c>
      <c r="H147" s="141"/>
      <c r="I147" s="3" t="s">
        <v>161</v>
      </c>
    </row>
    <row r="148" spans="2:9" ht="33.75" customHeight="1">
      <c r="B148" s="435"/>
      <c r="C148" s="338">
        <v>114</v>
      </c>
      <c r="D148" s="318" t="s">
        <v>139</v>
      </c>
      <c r="E148" s="340">
        <v>789836400</v>
      </c>
      <c r="F148" s="340">
        <v>695289016</v>
      </c>
      <c r="G148" s="341">
        <f t="shared" si="0"/>
        <v>94547384</v>
      </c>
      <c r="H148" s="144"/>
      <c r="I148" s="39"/>
    </row>
    <row r="149" spans="2:9" ht="33" customHeight="1">
      <c r="B149" s="435"/>
      <c r="C149" s="338">
        <v>133</v>
      </c>
      <c r="D149" s="318" t="s">
        <v>419</v>
      </c>
      <c r="E149" s="340">
        <v>883345158</v>
      </c>
      <c r="F149" s="340">
        <v>883307642</v>
      </c>
      <c r="G149" s="341">
        <f t="shared" si="0"/>
        <v>37516</v>
      </c>
      <c r="H149" s="144"/>
      <c r="I149" s="39"/>
    </row>
    <row r="150" spans="2:9" ht="34.5" customHeight="1">
      <c r="B150" s="435"/>
      <c r="C150" s="338">
        <v>144</v>
      </c>
      <c r="D150" s="318" t="s">
        <v>141</v>
      </c>
      <c r="E150" s="342">
        <v>248950000</v>
      </c>
      <c r="F150" s="340">
        <v>248950000</v>
      </c>
      <c r="G150" s="341">
        <f t="shared" si="0"/>
        <v>0</v>
      </c>
      <c r="H150" s="42"/>
      <c r="I150" s="39"/>
    </row>
    <row r="151" spans="2:9" ht="33" customHeight="1">
      <c r="B151" s="435"/>
      <c r="C151" s="338">
        <v>199</v>
      </c>
      <c r="D151" s="318" t="s">
        <v>142</v>
      </c>
      <c r="E151" s="340">
        <v>162076667</v>
      </c>
      <c r="F151" s="340">
        <v>162076666</v>
      </c>
      <c r="G151" s="341">
        <f t="shared" si="0"/>
        <v>1</v>
      </c>
      <c r="H151" s="145"/>
      <c r="I151" s="39"/>
    </row>
    <row r="152" spans="2:9" ht="25.5" customHeight="1">
      <c r="B152" s="483">
        <v>200</v>
      </c>
      <c r="C152" s="101"/>
      <c r="D152" s="102"/>
      <c r="E152" s="103"/>
      <c r="F152" s="103"/>
      <c r="G152" s="109"/>
      <c r="H152" s="144"/>
      <c r="I152" s="39"/>
    </row>
    <row r="153" spans="2:9" ht="43.5" customHeight="1">
      <c r="B153" s="435"/>
      <c r="C153" s="309">
        <v>210</v>
      </c>
      <c r="D153" s="320" t="s">
        <v>143</v>
      </c>
      <c r="E153" s="310">
        <f>SUM(E154:E156)</f>
        <v>217372428</v>
      </c>
      <c r="F153" s="327">
        <f>SUM(F154:F156)</f>
        <v>214526565</v>
      </c>
      <c r="G153" s="311">
        <f t="shared" ref="G153:G175" si="1">+E153-F153</f>
        <v>2845863</v>
      </c>
      <c r="H153" s="144"/>
      <c r="I153" s="39"/>
    </row>
    <row r="154" spans="2:9" ht="45" customHeight="1">
      <c r="B154" s="435"/>
      <c r="C154" s="343">
        <v>211</v>
      </c>
      <c r="D154" s="318" t="s">
        <v>144</v>
      </c>
      <c r="E154" s="340">
        <v>80407000</v>
      </c>
      <c r="F154" s="340">
        <v>77778000</v>
      </c>
      <c r="G154" s="344">
        <f t="shared" si="1"/>
        <v>2629000</v>
      </c>
      <c r="H154" s="144"/>
      <c r="I154" s="39"/>
    </row>
    <row r="155" spans="2:9" ht="42.75" customHeight="1">
      <c r="B155" s="435"/>
      <c r="C155" s="343">
        <v>212</v>
      </c>
      <c r="D155" s="318" t="s">
        <v>145</v>
      </c>
      <c r="E155" s="340">
        <v>12058632</v>
      </c>
      <c r="F155" s="340">
        <v>11842249</v>
      </c>
      <c r="G155" s="344">
        <f t="shared" si="1"/>
        <v>216383</v>
      </c>
      <c r="H155" s="146"/>
    </row>
    <row r="156" spans="2:9" ht="42.75" customHeight="1">
      <c r="B156" s="435"/>
      <c r="C156" s="343">
        <v>214</v>
      </c>
      <c r="D156" s="318" t="s">
        <v>146</v>
      </c>
      <c r="E156" s="340">
        <v>124906796</v>
      </c>
      <c r="F156" s="340">
        <v>124906316</v>
      </c>
      <c r="G156" s="344">
        <f t="shared" si="1"/>
        <v>480</v>
      </c>
      <c r="H156" s="146"/>
    </row>
    <row r="157" spans="2:9" ht="42.75" customHeight="1">
      <c r="B157" s="435"/>
      <c r="C157" s="309">
        <v>230</v>
      </c>
      <c r="D157" s="316" t="s">
        <v>147</v>
      </c>
      <c r="E157" s="327">
        <f>SUM(E158)</f>
        <v>3642782</v>
      </c>
      <c r="F157" s="327">
        <f>SUM(F158)</f>
        <v>2656682</v>
      </c>
      <c r="G157" s="329">
        <f t="shared" si="1"/>
        <v>986100</v>
      </c>
      <c r="H157" s="146"/>
    </row>
    <row r="158" spans="2:9" ht="42.75" customHeight="1">
      <c r="B158" s="435"/>
      <c r="C158" s="312">
        <v>232</v>
      </c>
      <c r="D158" s="313" t="s">
        <v>335</v>
      </c>
      <c r="E158" s="340">
        <v>3642782</v>
      </c>
      <c r="F158" s="340">
        <v>2656682</v>
      </c>
      <c r="G158" s="345">
        <f t="shared" si="1"/>
        <v>986100</v>
      </c>
      <c r="H158" s="146"/>
    </row>
    <row r="159" spans="2:9" ht="58.5" customHeight="1">
      <c r="B159" s="435"/>
      <c r="C159" s="328">
        <v>240</v>
      </c>
      <c r="D159" s="314" t="s">
        <v>148</v>
      </c>
      <c r="E159" s="327">
        <f>SUM(E160:E163)</f>
        <v>47897625</v>
      </c>
      <c r="F159" s="327">
        <f>SUM(F160:F163)</f>
        <v>38218608</v>
      </c>
      <c r="G159" s="315">
        <f t="shared" si="1"/>
        <v>9679017</v>
      </c>
      <c r="H159" s="146"/>
    </row>
    <row r="160" spans="2:9" ht="55.5" customHeight="1">
      <c r="B160" s="435"/>
      <c r="C160" s="343">
        <v>242</v>
      </c>
      <c r="D160" s="318" t="s">
        <v>182</v>
      </c>
      <c r="E160" s="340">
        <v>20853000</v>
      </c>
      <c r="F160" s="340">
        <v>14663000</v>
      </c>
      <c r="G160" s="346">
        <f t="shared" si="1"/>
        <v>6190000</v>
      </c>
      <c r="H160" s="146"/>
    </row>
    <row r="161" spans="2:8" ht="51.75" customHeight="1">
      <c r="B161" s="435"/>
      <c r="C161" s="343">
        <v>243</v>
      </c>
      <c r="D161" s="318" t="s">
        <v>370</v>
      </c>
      <c r="E161" s="347">
        <v>2330000</v>
      </c>
      <c r="F161" s="340">
        <v>2330000</v>
      </c>
      <c r="G161" s="346">
        <f t="shared" si="1"/>
        <v>0</v>
      </c>
      <c r="H161" s="45"/>
    </row>
    <row r="162" spans="2:8" ht="48.75" customHeight="1">
      <c r="B162" s="435"/>
      <c r="C162" s="343">
        <v>244</v>
      </c>
      <c r="D162" s="318" t="s">
        <v>149</v>
      </c>
      <c r="E162" s="340">
        <v>13710625</v>
      </c>
      <c r="F162" s="340">
        <v>12559608</v>
      </c>
      <c r="G162" s="346">
        <f t="shared" si="1"/>
        <v>1151017</v>
      </c>
      <c r="H162" s="45"/>
    </row>
    <row r="163" spans="2:8" ht="46.5" customHeight="1">
      <c r="B163" s="435"/>
      <c r="C163" s="343">
        <v>246</v>
      </c>
      <c r="D163" s="318" t="s">
        <v>336</v>
      </c>
      <c r="E163" s="340">
        <v>11004000</v>
      </c>
      <c r="F163" s="340">
        <v>8666000</v>
      </c>
      <c r="G163" s="346">
        <f t="shared" si="1"/>
        <v>2338000</v>
      </c>
      <c r="H163" s="45"/>
    </row>
    <row r="164" spans="2:8" ht="36.75" customHeight="1">
      <c r="B164" s="435"/>
      <c r="C164" s="328">
        <v>250</v>
      </c>
      <c r="D164" s="320" t="s">
        <v>150</v>
      </c>
      <c r="E164" s="327">
        <f>SUM(E165:E166)</f>
        <v>836156460</v>
      </c>
      <c r="F164" s="327">
        <f>SUM(F165:F166)</f>
        <v>827858315</v>
      </c>
      <c r="G164" s="315">
        <f t="shared" si="1"/>
        <v>8298145</v>
      </c>
      <c r="H164" s="45"/>
    </row>
    <row r="165" spans="2:8" ht="27.75" customHeight="1">
      <c r="B165" s="435"/>
      <c r="C165" s="343">
        <v>251</v>
      </c>
      <c r="D165" s="318" t="s">
        <v>151</v>
      </c>
      <c r="E165" s="317">
        <v>756000000</v>
      </c>
      <c r="F165" s="348">
        <v>756000000</v>
      </c>
      <c r="G165" s="341">
        <f t="shared" si="1"/>
        <v>0</v>
      </c>
      <c r="H165" s="45"/>
    </row>
    <row r="166" spans="2:8" ht="33" customHeight="1">
      <c r="B166" s="435"/>
      <c r="C166" s="343">
        <v>255</v>
      </c>
      <c r="D166" s="318" t="s">
        <v>152</v>
      </c>
      <c r="E166" s="317">
        <v>80156460</v>
      </c>
      <c r="F166" s="349">
        <v>71858315</v>
      </c>
      <c r="G166" s="341">
        <f t="shared" si="1"/>
        <v>8298145</v>
      </c>
      <c r="H166" s="45"/>
    </row>
    <row r="167" spans="2:8" ht="38.25" customHeight="1">
      <c r="B167" s="435"/>
      <c r="C167" s="328">
        <v>260</v>
      </c>
      <c r="D167" s="320" t="s">
        <v>153</v>
      </c>
      <c r="E167" s="327">
        <f>SUM(E168:E171)</f>
        <v>16234000</v>
      </c>
      <c r="F167" s="327">
        <f>SUM(F168:F171)</f>
        <v>16234000</v>
      </c>
      <c r="G167" s="329">
        <f t="shared" si="1"/>
        <v>0</v>
      </c>
      <c r="H167" s="45"/>
    </row>
    <row r="168" spans="2:8" ht="36" customHeight="1">
      <c r="B168" s="435"/>
      <c r="C168" s="350">
        <v>262</v>
      </c>
      <c r="D168" s="318" t="s">
        <v>371</v>
      </c>
      <c r="E168" s="340">
        <v>666000</v>
      </c>
      <c r="F168" s="349">
        <v>666000</v>
      </c>
      <c r="G168" s="351">
        <f t="shared" si="1"/>
        <v>0</v>
      </c>
      <c r="H168" s="45"/>
    </row>
    <row r="169" spans="2:8" ht="30" customHeight="1">
      <c r="B169" s="435"/>
      <c r="C169" s="350">
        <v>263</v>
      </c>
      <c r="D169" s="352" t="s">
        <v>217</v>
      </c>
      <c r="E169" s="340">
        <v>88000</v>
      </c>
      <c r="F169" s="349">
        <v>88000</v>
      </c>
      <c r="G169" s="351">
        <f t="shared" si="1"/>
        <v>0</v>
      </c>
      <c r="H169" s="45"/>
    </row>
    <row r="170" spans="2:8" ht="27.75" customHeight="1">
      <c r="B170" s="435"/>
      <c r="C170" s="312">
        <v>264</v>
      </c>
      <c r="D170" s="352" t="s">
        <v>337</v>
      </c>
      <c r="E170" s="340">
        <v>15000000</v>
      </c>
      <c r="F170" s="340">
        <v>15000000</v>
      </c>
      <c r="G170" s="351">
        <f t="shared" si="1"/>
        <v>0</v>
      </c>
      <c r="H170" s="45"/>
    </row>
    <row r="171" spans="2:8" ht="27.75" customHeight="1">
      <c r="B171" s="435"/>
      <c r="C171" s="312">
        <v>268</v>
      </c>
      <c r="D171" s="353" t="s">
        <v>338</v>
      </c>
      <c r="E171" s="340">
        <v>480000</v>
      </c>
      <c r="F171" s="340">
        <v>480000</v>
      </c>
      <c r="G171" s="351">
        <f t="shared" si="1"/>
        <v>0</v>
      </c>
      <c r="H171" s="45"/>
    </row>
    <row r="172" spans="2:8" ht="27.75" customHeight="1">
      <c r="B172" s="435"/>
      <c r="C172" s="328">
        <v>270</v>
      </c>
      <c r="D172" s="320" t="s">
        <v>154</v>
      </c>
      <c r="E172" s="327">
        <f>SUM(E173)</f>
        <v>963418676</v>
      </c>
      <c r="F172" s="327">
        <f>SUM(F173)</f>
        <v>920985343</v>
      </c>
      <c r="G172" s="329">
        <f t="shared" si="1"/>
        <v>42433333</v>
      </c>
      <c r="H172" s="45"/>
    </row>
    <row r="173" spans="2:8" ht="27.75" customHeight="1">
      <c r="B173" s="435"/>
      <c r="C173" s="350">
        <v>271</v>
      </c>
      <c r="D173" s="318" t="s">
        <v>155</v>
      </c>
      <c r="E173" s="340">
        <v>963418676</v>
      </c>
      <c r="F173" s="340">
        <v>920985343</v>
      </c>
      <c r="G173" s="354">
        <f t="shared" si="1"/>
        <v>42433333</v>
      </c>
      <c r="H173" s="45"/>
    </row>
    <row r="174" spans="2:8" ht="27.75" customHeight="1">
      <c r="B174" s="435"/>
      <c r="C174" s="328">
        <v>280</v>
      </c>
      <c r="D174" s="320" t="s">
        <v>339</v>
      </c>
      <c r="E174" s="327">
        <f>+E175</f>
        <v>10400000</v>
      </c>
      <c r="F174" s="327">
        <f>+F175</f>
        <v>6400000</v>
      </c>
      <c r="G174" s="325">
        <f t="shared" si="1"/>
        <v>4000000</v>
      </c>
      <c r="H174" s="308"/>
    </row>
    <row r="175" spans="2:8" ht="27.75" customHeight="1">
      <c r="B175" s="435"/>
      <c r="C175" s="350">
        <v>282</v>
      </c>
      <c r="D175" s="318" t="s">
        <v>340</v>
      </c>
      <c r="E175" s="340">
        <v>10400000</v>
      </c>
      <c r="F175" s="340">
        <v>6400000</v>
      </c>
      <c r="G175" s="354">
        <f t="shared" si="1"/>
        <v>4000000</v>
      </c>
      <c r="H175" s="308"/>
    </row>
    <row r="176" spans="2:8" ht="27.75" customHeight="1">
      <c r="B176" s="484"/>
      <c r="C176" s="254"/>
      <c r="D176" s="102"/>
      <c r="E176" s="249"/>
      <c r="F176" s="249"/>
      <c r="G176" s="271"/>
      <c r="H176" s="45"/>
    </row>
    <row r="177" spans="2:8" ht="42" customHeight="1">
      <c r="B177" s="435">
        <v>300</v>
      </c>
      <c r="C177" s="328">
        <v>330</v>
      </c>
      <c r="D177" s="320" t="s">
        <v>341</v>
      </c>
      <c r="E177" s="327">
        <f>+E178</f>
        <v>8500000</v>
      </c>
      <c r="F177" s="327">
        <f>+F178</f>
        <v>6021000</v>
      </c>
      <c r="G177" s="325">
        <f t="shared" ref="G177:G184" si="2">+E177-F177</f>
        <v>2479000</v>
      </c>
      <c r="H177" s="45"/>
    </row>
    <row r="178" spans="2:8" ht="42" customHeight="1">
      <c r="B178" s="435"/>
      <c r="C178" s="350">
        <v>334</v>
      </c>
      <c r="D178" s="318" t="s">
        <v>342</v>
      </c>
      <c r="E178" s="340">
        <v>8500000</v>
      </c>
      <c r="F178" s="340">
        <v>6021000</v>
      </c>
      <c r="G178" s="354">
        <f t="shared" si="2"/>
        <v>2479000</v>
      </c>
      <c r="H178" s="45"/>
    </row>
    <row r="179" spans="2:8" ht="42" customHeight="1">
      <c r="B179" s="435"/>
      <c r="C179" s="328">
        <v>340</v>
      </c>
      <c r="D179" s="320" t="s">
        <v>343</v>
      </c>
      <c r="E179" s="327">
        <f>SUM(E180:E182)</f>
        <v>28950000</v>
      </c>
      <c r="F179" s="327">
        <f>SUM(F180:F182)</f>
        <v>22829350</v>
      </c>
      <c r="G179" s="325">
        <f t="shared" si="2"/>
        <v>6120650</v>
      </c>
      <c r="H179" s="45"/>
    </row>
    <row r="180" spans="2:8" ht="42" customHeight="1">
      <c r="B180" s="435"/>
      <c r="C180" s="350">
        <v>341</v>
      </c>
      <c r="D180" s="318" t="s">
        <v>420</v>
      </c>
      <c r="E180" s="340">
        <v>10000000</v>
      </c>
      <c r="F180" s="340">
        <v>8904850</v>
      </c>
      <c r="G180" s="354">
        <f t="shared" si="2"/>
        <v>1095150</v>
      </c>
      <c r="H180" s="45"/>
    </row>
    <row r="181" spans="2:8" ht="42" customHeight="1">
      <c r="B181" s="435"/>
      <c r="C181" s="350">
        <v>342</v>
      </c>
      <c r="D181" s="318" t="s">
        <v>421</v>
      </c>
      <c r="E181" s="340">
        <v>5950000</v>
      </c>
      <c r="F181" s="340">
        <v>5240700</v>
      </c>
      <c r="G181" s="354">
        <f t="shared" si="2"/>
        <v>709300</v>
      </c>
      <c r="H181" s="45"/>
    </row>
    <row r="182" spans="2:8" ht="42" customHeight="1">
      <c r="B182" s="435"/>
      <c r="C182" s="350">
        <v>343</v>
      </c>
      <c r="D182" s="318" t="s">
        <v>344</v>
      </c>
      <c r="E182" s="340">
        <v>13000000</v>
      </c>
      <c r="F182" s="340">
        <v>8683800</v>
      </c>
      <c r="G182" s="354">
        <f t="shared" si="2"/>
        <v>4316200</v>
      </c>
      <c r="H182" s="45"/>
    </row>
    <row r="183" spans="2:8" ht="42" customHeight="1">
      <c r="B183" s="435"/>
      <c r="C183" s="328">
        <v>350</v>
      </c>
      <c r="D183" s="320" t="s">
        <v>345</v>
      </c>
      <c r="E183" s="327">
        <f>+E184</f>
        <v>1500000</v>
      </c>
      <c r="F183" s="327">
        <f>+F184</f>
        <v>1488000</v>
      </c>
      <c r="G183" s="325">
        <f t="shared" si="2"/>
        <v>12000</v>
      </c>
      <c r="H183" s="45"/>
    </row>
    <row r="184" spans="2:8" ht="42" customHeight="1">
      <c r="B184" s="435"/>
      <c r="C184" s="350">
        <v>351</v>
      </c>
      <c r="D184" s="318" t="s">
        <v>346</v>
      </c>
      <c r="E184" s="340">
        <v>1500000</v>
      </c>
      <c r="F184" s="340">
        <v>1488000</v>
      </c>
      <c r="G184" s="354">
        <f t="shared" si="2"/>
        <v>12000</v>
      </c>
      <c r="H184" s="308"/>
    </row>
    <row r="185" spans="2:8" ht="42" customHeight="1">
      <c r="B185" s="435"/>
      <c r="C185" s="328">
        <v>360</v>
      </c>
      <c r="D185" s="320" t="s">
        <v>156</v>
      </c>
      <c r="E185" s="327">
        <v>8000000</v>
      </c>
      <c r="F185" s="327">
        <v>8000000</v>
      </c>
      <c r="G185" s="329">
        <v>0</v>
      </c>
      <c r="H185" s="308"/>
    </row>
    <row r="186" spans="2:8" ht="42" customHeight="1">
      <c r="B186" s="435"/>
      <c r="C186" s="350">
        <v>361</v>
      </c>
      <c r="D186" s="318" t="s">
        <v>157</v>
      </c>
      <c r="E186" s="340">
        <v>8000000</v>
      </c>
      <c r="F186" s="340">
        <v>8000000</v>
      </c>
      <c r="G186" s="329">
        <v>0</v>
      </c>
      <c r="H186" s="308"/>
    </row>
    <row r="187" spans="2:8" ht="42" customHeight="1">
      <c r="B187" s="435"/>
      <c r="C187" s="328">
        <v>390</v>
      </c>
      <c r="D187" s="323" t="s">
        <v>347</v>
      </c>
      <c r="E187" s="321">
        <f>SUM(E188:E190)</f>
        <v>9305000</v>
      </c>
      <c r="F187" s="321">
        <f>SUM(F188:F190)</f>
        <v>2007500</v>
      </c>
      <c r="G187" s="326">
        <f>+E187-F187</f>
        <v>7297500</v>
      </c>
      <c r="H187" s="308"/>
    </row>
    <row r="188" spans="2:8" ht="42" customHeight="1">
      <c r="B188" s="435"/>
      <c r="C188" s="350">
        <v>394</v>
      </c>
      <c r="D188" s="355" t="s">
        <v>422</v>
      </c>
      <c r="E188" s="349">
        <v>1225000</v>
      </c>
      <c r="F188" s="349">
        <v>100000</v>
      </c>
      <c r="G188" s="356">
        <f>+E188-F188</f>
        <v>1125000</v>
      </c>
      <c r="H188" s="308"/>
    </row>
    <row r="189" spans="2:8" ht="42" customHeight="1">
      <c r="B189" s="435"/>
      <c r="C189" s="350">
        <v>398</v>
      </c>
      <c r="D189" s="357" t="s">
        <v>423</v>
      </c>
      <c r="E189" s="349">
        <v>550000</v>
      </c>
      <c r="F189" s="349">
        <v>550000</v>
      </c>
      <c r="G189" s="356">
        <f t="shared" ref="G189:G190" si="3">+E189-F189</f>
        <v>0</v>
      </c>
      <c r="H189" s="308"/>
    </row>
    <row r="190" spans="2:8" ht="42" customHeight="1">
      <c r="B190" s="435"/>
      <c r="C190" s="350">
        <v>399</v>
      </c>
      <c r="D190" s="318" t="s">
        <v>348</v>
      </c>
      <c r="E190" s="340">
        <v>7530000</v>
      </c>
      <c r="F190" s="340">
        <v>1357500</v>
      </c>
      <c r="G190" s="356">
        <f t="shared" si="3"/>
        <v>6172500</v>
      </c>
      <c r="H190" s="308"/>
    </row>
    <row r="191" spans="2:8" ht="42" customHeight="1">
      <c r="B191" s="435"/>
      <c r="C191" s="328">
        <v>530</v>
      </c>
      <c r="D191" s="320" t="s">
        <v>424</v>
      </c>
      <c r="E191" s="327">
        <f>+E192</f>
        <v>13400000</v>
      </c>
      <c r="F191" s="327">
        <f>+F192</f>
        <v>3844510</v>
      </c>
      <c r="G191" s="326"/>
      <c r="H191" s="308"/>
    </row>
    <row r="192" spans="2:8" ht="42" customHeight="1">
      <c r="B192" s="435"/>
      <c r="C192" s="350">
        <v>538</v>
      </c>
      <c r="D192" s="318" t="s">
        <v>425</v>
      </c>
      <c r="E192" s="340">
        <v>13400000</v>
      </c>
      <c r="F192" s="340">
        <v>3844510</v>
      </c>
      <c r="G192" s="356">
        <f t="shared" ref="G192:G199" si="4">+E192-F192</f>
        <v>9555490</v>
      </c>
      <c r="H192" s="308"/>
    </row>
    <row r="193" spans="2:8" ht="42" customHeight="1">
      <c r="B193" s="435"/>
      <c r="C193" s="328">
        <v>540</v>
      </c>
      <c r="D193" s="320" t="s">
        <v>426</v>
      </c>
      <c r="E193" s="327">
        <f>SUM(E194:E195)</f>
        <v>15550000</v>
      </c>
      <c r="F193" s="327">
        <f>SUM(F194:F195)</f>
        <v>15549990</v>
      </c>
      <c r="G193" s="326">
        <f t="shared" si="4"/>
        <v>10</v>
      </c>
      <c r="H193" s="308"/>
    </row>
    <row r="194" spans="2:8" ht="42" customHeight="1">
      <c r="B194" s="435"/>
      <c r="C194" s="350">
        <v>541</v>
      </c>
      <c r="D194" s="318" t="s">
        <v>427</v>
      </c>
      <c r="E194" s="340">
        <v>5600000</v>
      </c>
      <c r="F194" s="340">
        <v>5599990</v>
      </c>
      <c r="G194" s="356">
        <f t="shared" si="4"/>
        <v>10</v>
      </c>
      <c r="H194" s="308"/>
    </row>
    <row r="195" spans="2:8" ht="42" customHeight="1">
      <c r="B195" s="435"/>
      <c r="C195" s="350">
        <v>543</v>
      </c>
      <c r="D195" s="318" t="s">
        <v>428</v>
      </c>
      <c r="E195" s="340">
        <v>9950000</v>
      </c>
      <c r="F195" s="340">
        <v>9950000</v>
      </c>
      <c r="G195" s="356">
        <f t="shared" si="4"/>
        <v>0</v>
      </c>
      <c r="H195" s="308"/>
    </row>
    <row r="196" spans="2:8" ht="42" customHeight="1">
      <c r="B196" s="435"/>
      <c r="C196" s="328">
        <v>570</v>
      </c>
      <c r="D196" s="320" t="s">
        <v>429</v>
      </c>
      <c r="E196" s="327">
        <f>+E197</f>
        <v>90050000</v>
      </c>
      <c r="F196" s="327">
        <f>+F197</f>
        <v>86205626</v>
      </c>
      <c r="G196" s="326">
        <f t="shared" si="4"/>
        <v>3844374</v>
      </c>
      <c r="H196" s="308"/>
    </row>
    <row r="197" spans="2:8" ht="42" customHeight="1">
      <c r="B197" s="435"/>
      <c r="C197" s="350">
        <v>579</v>
      </c>
      <c r="D197" s="318" t="s">
        <v>430</v>
      </c>
      <c r="E197" s="340">
        <v>90050000</v>
      </c>
      <c r="F197" s="340">
        <v>86205626</v>
      </c>
      <c r="G197" s="356">
        <f t="shared" si="4"/>
        <v>3844374</v>
      </c>
      <c r="H197" s="308"/>
    </row>
    <row r="198" spans="2:8" ht="42" customHeight="1">
      <c r="B198" s="435"/>
      <c r="C198" s="328">
        <v>850</v>
      </c>
      <c r="D198" s="320" t="s">
        <v>431</v>
      </c>
      <c r="E198" s="327">
        <f>+E199</f>
        <v>135000000</v>
      </c>
      <c r="F198" s="327">
        <f>+F199</f>
        <v>135000000</v>
      </c>
      <c r="G198" s="326">
        <f t="shared" si="4"/>
        <v>0</v>
      </c>
      <c r="H198" s="45"/>
    </row>
    <row r="199" spans="2:8" ht="27.75" customHeight="1">
      <c r="B199" s="435"/>
      <c r="C199" s="350">
        <v>851</v>
      </c>
      <c r="D199" s="318" t="s">
        <v>431</v>
      </c>
      <c r="E199" s="340">
        <v>135000000</v>
      </c>
      <c r="F199" s="340">
        <v>135000000</v>
      </c>
      <c r="G199" s="356">
        <f t="shared" si="4"/>
        <v>0</v>
      </c>
      <c r="H199" s="45"/>
    </row>
    <row r="200" spans="2:8" ht="27.75" customHeight="1">
      <c r="B200" s="435"/>
      <c r="C200" s="322"/>
      <c r="D200" s="318"/>
      <c r="E200" s="319"/>
      <c r="F200" s="319"/>
      <c r="G200" s="324"/>
      <c r="H200" s="45"/>
    </row>
    <row r="201" spans="2:8" ht="37.5" customHeight="1">
      <c r="B201" s="369">
        <v>900</v>
      </c>
      <c r="C201" s="328">
        <v>910</v>
      </c>
      <c r="D201" s="330" t="s">
        <v>158</v>
      </c>
      <c r="E201" s="327">
        <v>20040053</v>
      </c>
      <c r="F201" s="327">
        <v>17360916</v>
      </c>
      <c r="G201" s="329">
        <f t="shared" ref="G201" si="5">+E201-F201</f>
        <v>2679137</v>
      </c>
      <c r="H201" s="45"/>
    </row>
    <row r="202" spans="2:8" ht="51" customHeight="1">
      <c r="B202" s="485" t="s">
        <v>477</v>
      </c>
      <c r="C202" s="485"/>
      <c r="D202" s="485"/>
      <c r="E202" s="485"/>
      <c r="F202" s="485"/>
      <c r="G202" s="485"/>
      <c r="H202" s="162"/>
    </row>
    <row r="203" spans="2:8" ht="54" customHeight="1">
      <c r="B203" s="493" t="s">
        <v>476</v>
      </c>
      <c r="C203" s="494"/>
      <c r="D203" s="494"/>
      <c r="E203" s="494"/>
      <c r="F203" s="494"/>
      <c r="G203" s="495"/>
      <c r="H203" s="163"/>
    </row>
    <row r="204" spans="2:8" ht="32.25" customHeight="1">
      <c r="B204" s="164" t="s">
        <v>222</v>
      </c>
      <c r="C204" s="165" t="s">
        <v>223</v>
      </c>
      <c r="D204" s="166" t="s">
        <v>183</v>
      </c>
      <c r="E204" s="166" t="s">
        <v>224</v>
      </c>
      <c r="F204" s="421" t="s">
        <v>225</v>
      </c>
      <c r="G204" s="422" t="s">
        <v>226</v>
      </c>
      <c r="H204" s="158"/>
    </row>
    <row r="205" spans="2:8" ht="48" customHeight="1">
      <c r="B205" s="423" t="s">
        <v>227</v>
      </c>
      <c r="C205" s="331">
        <f>11562245025/1000</f>
        <v>11562245.025</v>
      </c>
      <c r="D205" s="424">
        <f>11377260124/1000</f>
        <v>11377260.124</v>
      </c>
      <c r="E205" s="424">
        <f t="shared" ref="E205:E210" si="6">+C205-D205</f>
        <v>184984.90100000054</v>
      </c>
      <c r="F205" s="425">
        <f t="shared" ref="F205:F211" si="7">+D205/C205*100</f>
        <v>98.400095305020571</v>
      </c>
      <c r="G205" s="425">
        <f>+C205/C211*100</f>
        <v>82.660311526661488</v>
      </c>
      <c r="H205" s="425"/>
    </row>
    <row r="206" spans="2:8" ht="58.5" customHeight="1">
      <c r="B206" s="423" t="s">
        <v>228</v>
      </c>
      <c r="C206" s="426">
        <f>2095121971/1000</f>
        <v>2095121.9709999999</v>
      </c>
      <c r="D206" s="424">
        <f>2026879513/1000</f>
        <v>2026879.513</v>
      </c>
      <c r="E206" s="424">
        <f t="shared" si="6"/>
        <v>68242.457999999868</v>
      </c>
      <c r="F206" s="425">
        <f t="shared" si="7"/>
        <v>96.742793071497033</v>
      </c>
      <c r="G206" s="425">
        <f>+C206/C211*100</f>
        <v>14.978357095421702</v>
      </c>
      <c r="H206" s="425"/>
    </row>
    <row r="207" spans="2:8" ht="58.5" customHeight="1">
      <c r="B207" s="423" t="s">
        <v>229</v>
      </c>
      <c r="C207" s="426">
        <f>56255000/1000</f>
        <v>56255</v>
      </c>
      <c r="D207" s="424">
        <f>40345850/1000</f>
        <v>40345.85</v>
      </c>
      <c r="E207" s="424">
        <f t="shared" si="6"/>
        <v>15909.150000000001</v>
      </c>
      <c r="F207" s="425">
        <f t="shared" si="7"/>
        <v>71.719580481734951</v>
      </c>
      <c r="G207" s="425">
        <f>+C207/C211*100</f>
        <v>0.40217585900298297</v>
      </c>
      <c r="H207" s="425"/>
    </row>
    <row r="208" spans="2:8" ht="40.5" customHeight="1">
      <c r="B208" s="423" t="s">
        <v>230</v>
      </c>
      <c r="C208" s="426">
        <f>119000000/1000</f>
        <v>119000</v>
      </c>
      <c r="D208" s="424">
        <f>105600126/1000</f>
        <v>105600.126</v>
      </c>
      <c r="E208" s="424">
        <f t="shared" si="6"/>
        <v>13399.873999999996</v>
      </c>
      <c r="F208" s="425">
        <f t="shared" si="7"/>
        <v>88.73960168067228</v>
      </c>
      <c r="G208" s="425">
        <f>+C208/C211*100</f>
        <v>0.85074975062403302</v>
      </c>
      <c r="H208" s="425"/>
    </row>
    <row r="209" spans="2:8" ht="36.75" customHeight="1">
      <c r="B209" s="423" t="s">
        <v>231</v>
      </c>
      <c r="C209" s="426">
        <f>135000000/1000</f>
        <v>135000</v>
      </c>
      <c r="D209" s="424">
        <f>135000000/1000</f>
        <v>135000</v>
      </c>
      <c r="E209" s="424">
        <f t="shared" si="6"/>
        <v>0</v>
      </c>
      <c r="F209" s="425">
        <f t="shared" si="7"/>
        <v>100</v>
      </c>
      <c r="G209" s="425">
        <f>+C209/C211*100</f>
        <v>0.96513627171633998</v>
      </c>
      <c r="H209" s="425"/>
    </row>
    <row r="210" spans="2:8" ht="39.75" customHeight="1">
      <c r="B210" s="423" t="s">
        <v>232</v>
      </c>
      <c r="C210" s="426">
        <f>20040053/1000</f>
        <v>20040.053</v>
      </c>
      <c r="D210" s="424">
        <f>17360916/1000</f>
        <v>17360.916000000001</v>
      </c>
      <c r="E210" s="424">
        <f t="shared" si="6"/>
        <v>2679.1369999999988</v>
      </c>
      <c r="F210" s="425">
        <f t="shared" si="7"/>
        <v>86.631088251113908</v>
      </c>
      <c r="G210" s="425">
        <f>+C210/C211*100</f>
        <v>0.14326949657346558</v>
      </c>
      <c r="H210" s="425"/>
    </row>
    <row r="211" spans="2:8" ht="36" customHeight="1">
      <c r="B211" s="388" t="s">
        <v>233</v>
      </c>
      <c r="C211" s="332">
        <f>SUM(C205:C210)</f>
        <v>13987662.048999999</v>
      </c>
      <c r="D211" s="332">
        <f t="shared" ref="D211:E211" si="8">SUM(D205:D210)</f>
        <v>13702446.528999999</v>
      </c>
      <c r="E211" s="332">
        <f t="shared" si="8"/>
        <v>285215.52000000043</v>
      </c>
      <c r="F211" s="332">
        <f t="shared" si="7"/>
        <v>97.960949306604178</v>
      </c>
      <c r="G211" s="425">
        <f>SUM(G205:G210)</f>
        <v>100.00000000000001</v>
      </c>
      <c r="H211" s="425"/>
    </row>
    <row r="212" spans="2:8" ht="127.5" customHeight="1">
      <c r="B212" s="157"/>
      <c r="C212" s="157"/>
      <c r="D212" s="157"/>
      <c r="E212" s="358"/>
      <c r="F212" s="157"/>
      <c r="G212" s="157"/>
      <c r="H212" s="427"/>
    </row>
    <row r="213" spans="2:8" ht="77.25" customHeight="1">
      <c r="B213" s="157"/>
      <c r="C213" s="157"/>
      <c r="D213" s="157"/>
      <c r="E213" s="157"/>
      <c r="F213" s="157"/>
      <c r="G213" s="157"/>
      <c r="H213" s="428"/>
    </row>
    <row r="214" spans="2:8" ht="77.25" customHeight="1">
      <c r="B214" s="157"/>
      <c r="C214" s="157"/>
      <c r="D214" s="157"/>
      <c r="E214" s="157"/>
      <c r="F214" s="157"/>
      <c r="G214" s="157"/>
      <c r="H214" s="428"/>
    </row>
    <row r="215" spans="2:8" ht="77.25" customHeight="1">
      <c r="B215" s="157"/>
      <c r="C215" s="157"/>
      <c r="D215" s="157"/>
      <c r="E215" s="157"/>
      <c r="F215" s="157"/>
      <c r="G215" s="157"/>
      <c r="H215" s="428"/>
    </row>
    <row r="216" spans="2:8" ht="77.25" customHeight="1">
      <c r="B216" s="157"/>
      <c r="C216" s="157"/>
      <c r="D216" s="157"/>
      <c r="E216" s="157"/>
      <c r="F216" s="157"/>
      <c r="G216" s="157"/>
      <c r="H216" s="428"/>
    </row>
    <row r="217" spans="2:8" ht="27.75" customHeight="1">
      <c r="B217" s="151"/>
      <c r="C217" s="1"/>
      <c r="D217" s="46"/>
      <c r="E217" s="47"/>
      <c r="F217" s="48"/>
      <c r="H217" s="45"/>
    </row>
    <row r="218" spans="2:8" ht="27.75" customHeight="1">
      <c r="B218" s="119" t="s">
        <v>64</v>
      </c>
      <c r="C218" s="120"/>
      <c r="D218" s="120"/>
      <c r="E218" s="120"/>
      <c r="F218" s="121"/>
      <c r="H218" s="45"/>
    </row>
    <row r="219" spans="2:8" ht="39.75" customHeight="1">
      <c r="B219" s="65" t="s">
        <v>65</v>
      </c>
      <c r="C219" s="65" t="s">
        <v>66</v>
      </c>
      <c r="D219" s="65" t="s">
        <v>67</v>
      </c>
      <c r="E219" s="65" t="s">
        <v>63</v>
      </c>
      <c r="F219" s="87" t="s">
        <v>68</v>
      </c>
      <c r="H219" s="45"/>
    </row>
    <row r="220" spans="2:8" ht="27.75" customHeight="1">
      <c r="B220" s="486" t="s">
        <v>119</v>
      </c>
      <c r="C220" s="487"/>
      <c r="D220" s="487"/>
      <c r="E220" s="487"/>
      <c r="F220" s="488"/>
      <c r="H220" s="45"/>
    </row>
    <row r="221" spans="2:8" ht="27.75" customHeight="1">
      <c r="B221" s="49"/>
      <c r="C221" s="49"/>
      <c r="D221" s="49"/>
      <c r="E221" s="49"/>
      <c r="H221" s="45"/>
    </row>
    <row r="222" spans="2:8" ht="34.5" customHeight="1">
      <c r="B222" s="119" t="s">
        <v>69</v>
      </c>
      <c r="C222" s="120"/>
      <c r="D222" s="120"/>
      <c r="E222" s="120"/>
      <c r="F222" s="120"/>
      <c r="G222" s="120"/>
      <c r="H222" s="147"/>
    </row>
    <row r="223" spans="2:8" ht="27" customHeight="1">
      <c r="B223" s="489" t="s">
        <v>132</v>
      </c>
      <c r="C223" s="491" t="s">
        <v>120</v>
      </c>
      <c r="D223" s="149" t="s">
        <v>120</v>
      </c>
      <c r="E223" s="491" t="s">
        <v>121</v>
      </c>
      <c r="F223" s="491" t="s">
        <v>122</v>
      </c>
      <c r="G223" s="491" t="s">
        <v>123</v>
      </c>
      <c r="H223" s="491" t="s">
        <v>124</v>
      </c>
    </row>
    <row r="224" spans="2:8" ht="37.5" customHeight="1">
      <c r="B224" s="490"/>
      <c r="C224" s="492"/>
      <c r="D224" s="149" t="s">
        <v>125</v>
      </c>
      <c r="E224" s="492"/>
      <c r="F224" s="492"/>
      <c r="G224" s="492"/>
      <c r="H224" s="492"/>
    </row>
    <row r="225" spans="2:8" ht="51" customHeight="1">
      <c r="B225" s="496" t="s">
        <v>460</v>
      </c>
      <c r="C225" s="497"/>
      <c r="D225" s="132" t="s">
        <v>70</v>
      </c>
      <c r="E225" s="133"/>
      <c r="F225" s="133"/>
      <c r="G225" s="133"/>
      <c r="H225" s="134"/>
    </row>
    <row r="226" spans="2:8" ht="51" customHeight="1">
      <c r="B226" s="359" t="s">
        <v>126</v>
      </c>
      <c r="C226" s="360">
        <v>21</v>
      </c>
      <c r="D226" s="360" t="s">
        <v>127</v>
      </c>
      <c r="E226" s="360" t="s">
        <v>127</v>
      </c>
      <c r="F226" s="360" t="s">
        <v>129</v>
      </c>
      <c r="G226" s="360">
        <v>11</v>
      </c>
      <c r="H226" s="360" t="s">
        <v>307</v>
      </c>
    </row>
    <row r="227" spans="2:8" ht="51" customHeight="1">
      <c r="B227" s="359" t="s">
        <v>128</v>
      </c>
      <c r="C227" s="360">
        <v>46</v>
      </c>
      <c r="D227" s="360" t="s">
        <v>129</v>
      </c>
      <c r="E227" s="360">
        <v>1</v>
      </c>
      <c r="F227" s="360" t="s">
        <v>129</v>
      </c>
      <c r="G227" s="360">
        <v>1</v>
      </c>
      <c r="H227" s="360" t="s">
        <v>308</v>
      </c>
    </row>
    <row r="228" spans="2:8" ht="51" customHeight="1">
      <c r="B228" s="359" t="s">
        <v>130</v>
      </c>
      <c r="C228" s="360">
        <v>9</v>
      </c>
      <c r="D228" s="360" t="s">
        <v>129</v>
      </c>
      <c r="E228" s="360">
        <v>2</v>
      </c>
      <c r="F228" s="360" t="s">
        <v>129</v>
      </c>
      <c r="G228" s="360">
        <v>13</v>
      </c>
      <c r="H228" s="360" t="s">
        <v>309</v>
      </c>
    </row>
    <row r="229" spans="2:8" ht="51" customHeight="1">
      <c r="B229" s="359" t="s">
        <v>26</v>
      </c>
      <c r="C229" s="360">
        <v>14</v>
      </c>
      <c r="D229" s="137" t="s">
        <v>127</v>
      </c>
      <c r="E229" s="137" t="s">
        <v>127</v>
      </c>
      <c r="F229" s="360">
        <v>2</v>
      </c>
      <c r="G229" s="360">
        <v>15</v>
      </c>
      <c r="H229" s="360" t="s">
        <v>358</v>
      </c>
    </row>
    <row r="230" spans="2:8" ht="51" customHeight="1">
      <c r="B230" s="359" t="s">
        <v>34</v>
      </c>
      <c r="C230" s="360">
        <v>24</v>
      </c>
      <c r="D230" s="137" t="s">
        <v>127</v>
      </c>
      <c r="E230" s="137" t="s">
        <v>127</v>
      </c>
      <c r="F230" s="360">
        <v>3</v>
      </c>
      <c r="G230" s="360">
        <v>32</v>
      </c>
      <c r="H230" s="360" t="s">
        <v>453</v>
      </c>
    </row>
    <row r="231" spans="2:8" ht="51" customHeight="1">
      <c r="B231" s="359" t="s">
        <v>35</v>
      </c>
      <c r="C231" s="360">
        <v>22</v>
      </c>
      <c r="D231" s="137" t="s">
        <v>127</v>
      </c>
      <c r="E231" s="137" t="s">
        <v>127</v>
      </c>
      <c r="F231" s="360">
        <v>1</v>
      </c>
      <c r="G231" s="360">
        <v>6</v>
      </c>
      <c r="H231" s="360" t="s">
        <v>454</v>
      </c>
    </row>
    <row r="232" spans="2:8" ht="47.25" customHeight="1">
      <c r="B232" s="303" t="s">
        <v>175</v>
      </c>
      <c r="C232" s="136">
        <v>18</v>
      </c>
      <c r="D232" s="137" t="s">
        <v>127</v>
      </c>
      <c r="E232" s="137" t="s">
        <v>127</v>
      </c>
      <c r="F232" s="137" t="s">
        <v>127</v>
      </c>
      <c r="G232" s="136">
        <v>8</v>
      </c>
      <c r="H232" s="299" t="s">
        <v>358</v>
      </c>
    </row>
    <row r="233" spans="2:8" ht="47.25" customHeight="1">
      <c r="B233" s="303" t="s">
        <v>176</v>
      </c>
      <c r="C233" s="136">
        <v>18</v>
      </c>
      <c r="D233" s="137" t="s">
        <v>127</v>
      </c>
      <c r="E233" s="137" t="s">
        <v>127</v>
      </c>
      <c r="F233" s="137" t="s">
        <v>127</v>
      </c>
      <c r="G233" s="136">
        <v>7</v>
      </c>
      <c r="H233" s="299" t="s">
        <v>372</v>
      </c>
    </row>
    <row r="234" spans="2:8" ht="47.25" customHeight="1">
      <c r="B234" s="361" t="s">
        <v>200</v>
      </c>
      <c r="C234" s="362">
        <v>14</v>
      </c>
      <c r="D234" s="363" t="s">
        <v>127</v>
      </c>
      <c r="E234" s="363" t="s">
        <v>127</v>
      </c>
      <c r="F234" s="362">
        <v>1</v>
      </c>
      <c r="G234" s="362">
        <v>4</v>
      </c>
      <c r="H234" s="364" t="s">
        <v>373</v>
      </c>
    </row>
    <row r="235" spans="2:8" ht="47.25" customHeight="1">
      <c r="B235" s="367" t="s">
        <v>455</v>
      </c>
      <c r="C235" s="368">
        <v>15</v>
      </c>
      <c r="D235" s="368" t="s">
        <v>129</v>
      </c>
      <c r="E235" s="368" t="s">
        <v>129</v>
      </c>
      <c r="F235" s="137" t="s">
        <v>127</v>
      </c>
      <c r="G235" s="368">
        <v>8</v>
      </c>
      <c r="H235" s="368" t="s">
        <v>456</v>
      </c>
    </row>
    <row r="236" spans="2:8" ht="47.25" customHeight="1">
      <c r="B236" s="367" t="s">
        <v>457</v>
      </c>
      <c r="C236" s="368">
        <v>16</v>
      </c>
      <c r="D236" s="368" t="s">
        <v>129</v>
      </c>
      <c r="E236" s="368" t="s">
        <v>129</v>
      </c>
      <c r="F236" s="137" t="s">
        <v>127</v>
      </c>
      <c r="G236" s="368">
        <v>5</v>
      </c>
      <c r="H236" s="368" t="s">
        <v>453</v>
      </c>
    </row>
    <row r="237" spans="2:8" ht="47.25" customHeight="1">
      <c r="B237" s="367" t="s">
        <v>458</v>
      </c>
      <c r="C237" s="368">
        <v>12</v>
      </c>
      <c r="D237" s="368" t="s">
        <v>129</v>
      </c>
      <c r="E237" s="368">
        <v>1</v>
      </c>
      <c r="F237" s="137" t="s">
        <v>127</v>
      </c>
      <c r="G237" s="368">
        <v>4</v>
      </c>
      <c r="H237" s="368" t="s">
        <v>459</v>
      </c>
    </row>
    <row r="238" spans="2:8" ht="47.25" customHeight="1">
      <c r="B238" s="365" t="s">
        <v>131</v>
      </c>
      <c r="C238" s="365">
        <f>SUM(C226:C237)</f>
        <v>229</v>
      </c>
      <c r="D238" s="365"/>
      <c r="E238" s="365">
        <f>SUM(E227:E237)</f>
        <v>4</v>
      </c>
      <c r="F238" s="365">
        <f>SUM(F229:F237)</f>
        <v>7</v>
      </c>
      <c r="G238" s="365">
        <f>SUM(G226:G237)</f>
        <v>114</v>
      </c>
      <c r="H238" s="366">
        <v>17</v>
      </c>
    </row>
    <row r="239" spans="2:8">
      <c r="B239" s="50"/>
      <c r="C239" s="51"/>
      <c r="D239" s="51"/>
      <c r="E239" s="51"/>
      <c r="F239" s="51"/>
      <c r="G239" s="51"/>
      <c r="H239" s="51"/>
    </row>
    <row r="240" spans="2:8" ht="27.75" customHeight="1">
      <c r="B240" s="5"/>
      <c r="C240" s="5"/>
      <c r="D240" s="5"/>
      <c r="E240" s="5"/>
      <c r="F240" s="5"/>
      <c r="H240" s="52"/>
    </row>
    <row r="241" spans="2:8" ht="21" customHeight="1">
      <c r="B241" s="123" t="s">
        <v>174</v>
      </c>
      <c r="C241" s="124"/>
      <c r="D241" s="124"/>
      <c r="E241" s="124"/>
      <c r="F241" s="124"/>
      <c r="H241" s="53"/>
    </row>
    <row r="242" spans="2:8" ht="20.25" customHeight="1">
      <c r="B242" s="498" t="s">
        <v>71</v>
      </c>
      <c r="C242" s="499"/>
      <c r="D242" s="499"/>
      <c r="E242" s="499"/>
      <c r="F242" s="499"/>
      <c r="H242" s="53"/>
    </row>
    <row r="243" spans="2:8" ht="56.25" customHeight="1">
      <c r="B243" s="125" t="s">
        <v>184</v>
      </c>
      <c r="C243" s="126" t="s">
        <v>38</v>
      </c>
      <c r="D243" s="500" t="s">
        <v>193</v>
      </c>
      <c r="E243" s="500"/>
      <c r="F243" s="127" t="s">
        <v>185</v>
      </c>
      <c r="H243" s="53"/>
    </row>
    <row r="244" spans="2:8" ht="45" customHeight="1">
      <c r="B244" s="410" t="s">
        <v>432</v>
      </c>
      <c r="C244" s="411" t="s">
        <v>310</v>
      </c>
      <c r="D244" s="501" t="s">
        <v>186</v>
      </c>
      <c r="E244" s="501"/>
      <c r="F244" s="412" t="s">
        <v>311</v>
      </c>
      <c r="H244" s="53"/>
    </row>
    <row r="245" spans="2:8" ht="45" customHeight="1">
      <c r="B245" s="410" t="s">
        <v>433</v>
      </c>
      <c r="C245" s="411" t="s">
        <v>312</v>
      </c>
      <c r="D245" s="501" t="s">
        <v>186</v>
      </c>
      <c r="E245" s="501"/>
      <c r="F245" s="412" t="s">
        <v>311</v>
      </c>
      <c r="H245" s="53"/>
    </row>
    <row r="246" spans="2:8" ht="45" customHeight="1">
      <c r="B246" s="410">
        <v>1</v>
      </c>
      <c r="C246" s="411" t="s">
        <v>313</v>
      </c>
      <c r="D246" s="501" t="s">
        <v>186</v>
      </c>
      <c r="E246" s="501"/>
      <c r="F246" s="412" t="s">
        <v>314</v>
      </c>
      <c r="H246" s="53"/>
    </row>
    <row r="247" spans="2:8" ht="45" customHeight="1">
      <c r="B247" s="410" t="s">
        <v>434</v>
      </c>
      <c r="C247" s="411" t="s">
        <v>475</v>
      </c>
      <c r="D247" s="501" t="s">
        <v>316</v>
      </c>
      <c r="E247" s="501"/>
      <c r="F247" s="412" t="s">
        <v>314</v>
      </c>
      <c r="H247" s="53"/>
    </row>
    <row r="248" spans="2:8" ht="45" customHeight="1">
      <c r="B248" s="410">
        <v>2</v>
      </c>
      <c r="C248" s="413" t="s">
        <v>435</v>
      </c>
      <c r="D248" s="502" t="s">
        <v>186</v>
      </c>
      <c r="E248" s="502"/>
      <c r="F248" s="412" t="s">
        <v>314</v>
      </c>
      <c r="H248" s="53"/>
    </row>
    <row r="249" spans="2:8" ht="45" customHeight="1">
      <c r="B249" s="410">
        <v>3</v>
      </c>
      <c r="C249" s="413" t="s">
        <v>436</v>
      </c>
      <c r="D249" s="502" t="s">
        <v>186</v>
      </c>
      <c r="E249" s="502"/>
      <c r="F249" s="412" t="s">
        <v>314</v>
      </c>
      <c r="H249" s="53"/>
    </row>
    <row r="250" spans="2:8" ht="45" customHeight="1">
      <c r="B250" s="414">
        <v>4</v>
      </c>
      <c r="C250" s="413" t="s">
        <v>437</v>
      </c>
      <c r="D250" s="502" t="s">
        <v>186</v>
      </c>
      <c r="E250" s="502"/>
      <c r="F250" s="412" t="s">
        <v>314</v>
      </c>
      <c r="H250" s="53"/>
    </row>
    <row r="251" spans="2:8" ht="45" customHeight="1">
      <c r="B251" s="414">
        <v>5</v>
      </c>
      <c r="C251" s="413" t="s">
        <v>438</v>
      </c>
      <c r="D251" s="502" t="s">
        <v>186</v>
      </c>
      <c r="E251" s="502"/>
      <c r="F251" s="412" t="s">
        <v>314</v>
      </c>
      <c r="H251" s="53"/>
    </row>
    <row r="252" spans="2:8" ht="45" customHeight="1">
      <c r="B252" s="414">
        <v>6</v>
      </c>
      <c r="C252" s="413" t="s">
        <v>439</v>
      </c>
      <c r="D252" s="502" t="s">
        <v>186</v>
      </c>
      <c r="E252" s="502"/>
      <c r="F252" s="412" t="s">
        <v>314</v>
      </c>
      <c r="H252" s="53"/>
    </row>
    <row r="253" spans="2:8" ht="45" customHeight="1">
      <c r="B253" s="415">
        <v>7</v>
      </c>
      <c r="C253" s="416" t="s">
        <v>440</v>
      </c>
      <c r="D253" s="429" t="s">
        <v>186</v>
      </c>
      <c r="E253" s="429"/>
      <c r="F253" s="412" t="s">
        <v>314</v>
      </c>
      <c r="H253" s="53"/>
    </row>
    <row r="254" spans="2:8" ht="45" customHeight="1">
      <c r="B254" s="417">
        <v>9</v>
      </c>
      <c r="C254" s="416" t="s">
        <v>441</v>
      </c>
      <c r="D254" s="429" t="s">
        <v>186</v>
      </c>
      <c r="E254" s="429"/>
      <c r="F254" s="412" t="s">
        <v>314</v>
      </c>
      <c r="H254" s="53"/>
    </row>
    <row r="255" spans="2:8" ht="45" customHeight="1">
      <c r="B255" s="417">
        <v>11</v>
      </c>
      <c r="C255" s="416" t="s">
        <v>442</v>
      </c>
      <c r="D255" s="429" t="s">
        <v>186</v>
      </c>
      <c r="E255" s="429"/>
      <c r="F255" s="412" t="s">
        <v>314</v>
      </c>
      <c r="H255" s="53"/>
    </row>
    <row r="256" spans="2:8" ht="45" customHeight="1">
      <c r="B256" s="417">
        <v>12</v>
      </c>
      <c r="C256" s="416" t="s">
        <v>443</v>
      </c>
      <c r="D256" s="429" t="s">
        <v>186</v>
      </c>
      <c r="E256" s="429"/>
      <c r="F256" s="412" t="s">
        <v>314</v>
      </c>
      <c r="H256" s="54"/>
    </row>
    <row r="257" spans="2:8" ht="45" customHeight="1">
      <c r="B257" s="432" t="s">
        <v>187</v>
      </c>
      <c r="C257" s="433"/>
      <c r="D257" s="433"/>
      <c r="E257" s="433"/>
      <c r="F257" s="434"/>
      <c r="H257" s="54"/>
    </row>
    <row r="258" spans="2:8" ht="45" customHeight="1">
      <c r="B258" s="415">
        <v>8</v>
      </c>
      <c r="C258" s="416" t="s">
        <v>366</v>
      </c>
      <c r="D258" s="429" t="s">
        <v>186</v>
      </c>
      <c r="E258" s="429"/>
      <c r="F258" s="335" t="s">
        <v>314</v>
      </c>
      <c r="H258" s="54"/>
    </row>
    <row r="259" spans="2:8" ht="45" customHeight="1">
      <c r="B259" s="415">
        <v>10</v>
      </c>
      <c r="C259" s="416" t="s">
        <v>444</v>
      </c>
      <c r="D259" s="429" t="s">
        <v>445</v>
      </c>
      <c r="E259" s="429"/>
      <c r="F259" s="335"/>
      <c r="H259" s="54"/>
    </row>
    <row r="260" spans="2:8" ht="45" customHeight="1">
      <c r="B260" s="415">
        <v>13</v>
      </c>
      <c r="C260" s="416" t="s">
        <v>446</v>
      </c>
      <c r="D260" s="429" t="s">
        <v>186</v>
      </c>
      <c r="E260" s="429"/>
      <c r="F260" s="335" t="s">
        <v>314</v>
      </c>
      <c r="H260" s="54"/>
    </row>
    <row r="261" spans="2:8" ht="45" customHeight="1">
      <c r="B261" s="419">
        <v>14</v>
      </c>
      <c r="C261" s="420" t="s">
        <v>447</v>
      </c>
      <c r="D261" s="429" t="s">
        <v>445</v>
      </c>
      <c r="E261" s="429"/>
      <c r="F261" s="131"/>
      <c r="H261" s="55"/>
    </row>
    <row r="262" spans="2:8" ht="45" customHeight="1">
      <c r="B262" s="126" t="s">
        <v>188</v>
      </c>
      <c r="C262" s="138"/>
      <c r="D262" s="430"/>
      <c r="E262" s="431"/>
      <c r="F262" s="139"/>
    </row>
    <row r="263" spans="2:8" ht="49.5" customHeight="1">
      <c r="B263" s="506" t="s">
        <v>235</v>
      </c>
      <c r="C263" s="507"/>
      <c r="D263" s="507"/>
      <c r="E263" s="507"/>
      <c r="F263" s="508"/>
    </row>
    <row r="264" spans="2:8">
      <c r="B264" s="509"/>
      <c r="C264" s="510"/>
      <c r="D264" s="510"/>
      <c r="E264" s="511"/>
      <c r="F264" s="6"/>
    </row>
    <row r="265" spans="2:8">
      <c r="B265" s="126" t="s">
        <v>189</v>
      </c>
      <c r="C265" s="138"/>
      <c r="D265" s="430"/>
      <c r="E265" s="431"/>
      <c r="F265" s="139"/>
    </row>
    <row r="266" spans="2:8" ht="56.25" customHeight="1">
      <c r="B266" s="125" t="s">
        <v>184</v>
      </c>
      <c r="C266" s="126" t="s">
        <v>38</v>
      </c>
      <c r="D266" s="512" t="s">
        <v>185</v>
      </c>
      <c r="E266" s="513"/>
      <c r="F266" s="139"/>
    </row>
    <row r="267" spans="2:8" ht="56.25" customHeight="1">
      <c r="B267" s="230" t="s">
        <v>434</v>
      </c>
      <c r="C267" s="418" t="s">
        <v>448</v>
      </c>
      <c r="D267" s="514" t="s">
        <v>213</v>
      </c>
      <c r="E267" s="514"/>
      <c r="F267" s="412" t="s">
        <v>314</v>
      </c>
    </row>
    <row r="268" spans="2:8" ht="56.25" customHeight="1">
      <c r="B268" s="230" t="s">
        <v>434</v>
      </c>
      <c r="C268" s="418" t="s">
        <v>317</v>
      </c>
      <c r="D268" s="522" t="s">
        <v>449</v>
      </c>
      <c r="E268" s="523"/>
      <c r="F268" s="412" t="s">
        <v>314</v>
      </c>
    </row>
    <row r="269" spans="2:8" ht="56.25" customHeight="1">
      <c r="B269" s="230" t="s">
        <v>434</v>
      </c>
      <c r="C269" s="418" t="s">
        <v>215</v>
      </c>
      <c r="D269" s="514" t="s">
        <v>450</v>
      </c>
      <c r="E269" s="514"/>
      <c r="F269" s="412" t="s">
        <v>314</v>
      </c>
    </row>
    <row r="270" spans="2:8" ht="56.25" customHeight="1">
      <c r="B270" s="230" t="s">
        <v>434</v>
      </c>
      <c r="C270" s="418" t="s">
        <v>215</v>
      </c>
      <c r="D270" s="514" t="s">
        <v>357</v>
      </c>
      <c r="E270" s="514"/>
      <c r="F270" s="412" t="s">
        <v>314</v>
      </c>
    </row>
    <row r="271" spans="2:8" ht="56.25" customHeight="1">
      <c r="B271" s="230" t="s">
        <v>434</v>
      </c>
      <c r="C271" s="418" t="s">
        <v>215</v>
      </c>
      <c r="D271" s="514" t="s">
        <v>451</v>
      </c>
      <c r="E271" s="514"/>
      <c r="F271" s="412" t="s">
        <v>314</v>
      </c>
    </row>
    <row r="272" spans="2:8" ht="78.75" customHeight="1">
      <c r="B272" s="230" t="s">
        <v>434</v>
      </c>
      <c r="C272" s="418" t="s">
        <v>215</v>
      </c>
      <c r="D272" s="514" t="s">
        <v>452</v>
      </c>
      <c r="E272" s="514"/>
      <c r="F272" s="412" t="s">
        <v>314</v>
      </c>
    </row>
    <row r="273" spans="2:6" ht="14.25" customHeight="1">
      <c r="B273" s="515"/>
      <c r="C273" s="516"/>
      <c r="D273" s="516"/>
      <c r="E273" s="517"/>
      <c r="F273" s="156"/>
    </row>
    <row r="274" spans="2:6" ht="46.5" customHeight="1">
      <c r="B274" s="518" t="s">
        <v>72</v>
      </c>
      <c r="C274" s="507"/>
      <c r="D274" s="508"/>
    </row>
    <row r="275" spans="2:6" ht="43.5" customHeight="1">
      <c r="B275" s="140" t="s">
        <v>3</v>
      </c>
      <c r="C275" s="87" t="s">
        <v>73</v>
      </c>
      <c r="D275" s="149" t="s">
        <v>74</v>
      </c>
    </row>
    <row r="276" spans="2:6" ht="78.75" customHeight="1">
      <c r="B276" s="370" t="s">
        <v>434</v>
      </c>
      <c r="C276" s="416" t="s">
        <v>366</v>
      </c>
      <c r="D276" s="335" t="s">
        <v>314</v>
      </c>
    </row>
    <row r="277" spans="2:6" ht="27.75" customHeight="1">
      <c r="B277" s="11"/>
      <c r="C277" s="12"/>
      <c r="D277" s="12"/>
    </row>
    <row r="278" spans="2:6" ht="78.75" hidden="1" customHeight="1">
      <c r="B278" s="9"/>
    </row>
    <row r="279" spans="2:6" ht="49.5" customHeight="1">
      <c r="B279" s="519" t="s">
        <v>75</v>
      </c>
      <c r="C279" s="520"/>
      <c r="D279" s="520"/>
      <c r="E279" s="521"/>
    </row>
    <row r="280" spans="2:6" ht="103.5" customHeight="1">
      <c r="B280" s="503"/>
      <c r="C280" s="504"/>
      <c r="D280" s="504"/>
      <c r="E280" s="505"/>
    </row>
    <row r="281" spans="2:6" ht="24" customHeight="1">
      <c r="B281" s="150"/>
      <c r="C281" s="151"/>
      <c r="D281" s="151"/>
      <c r="E281" s="152"/>
    </row>
    <row r="282" spans="2:6" ht="6" customHeight="1">
      <c r="B282" s="150"/>
      <c r="C282" s="151"/>
      <c r="D282" s="151"/>
      <c r="E282" s="152"/>
    </row>
    <row r="283" spans="2:6" hidden="1">
      <c r="B283" s="153"/>
      <c r="C283" s="154"/>
      <c r="D283" s="154"/>
      <c r="E283" s="155"/>
    </row>
    <row r="288" spans="2:6" ht="63" customHeight="1"/>
  </sheetData>
  <mergeCells count="85">
    <mergeCell ref="B280:E280"/>
    <mergeCell ref="B263:F263"/>
    <mergeCell ref="B264:E264"/>
    <mergeCell ref="D265:E265"/>
    <mergeCell ref="D266:E266"/>
    <mergeCell ref="D272:E272"/>
    <mergeCell ref="B273:E273"/>
    <mergeCell ref="B274:D274"/>
    <mergeCell ref="B279:E279"/>
    <mergeCell ref="D267:E267"/>
    <mergeCell ref="D268:E268"/>
    <mergeCell ref="D269:E269"/>
    <mergeCell ref="D270:E270"/>
    <mergeCell ref="D271:E271"/>
    <mergeCell ref="D245:E245"/>
    <mergeCell ref="D254:E254"/>
    <mergeCell ref="D255:E255"/>
    <mergeCell ref="D246:E246"/>
    <mergeCell ref="D247:E247"/>
    <mergeCell ref="D248:E248"/>
    <mergeCell ref="D249:E249"/>
    <mergeCell ref="D250:E250"/>
    <mergeCell ref="D251:E251"/>
    <mergeCell ref="D252:E252"/>
    <mergeCell ref="D253:E253"/>
    <mergeCell ref="H223:H224"/>
    <mergeCell ref="B225:C225"/>
    <mergeCell ref="B242:F242"/>
    <mergeCell ref="D243:E243"/>
    <mergeCell ref="D244:E244"/>
    <mergeCell ref="B202:G202"/>
    <mergeCell ref="B220:F220"/>
    <mergeCell ref="B223:B224"/>
    <mergeCell ref="C223:C224"/>
    <mergeCell ref="E223:E224"/>
    <mergeCell ref="F223:F224"/>
    <mergeCell ref="G223:G224"/>
    <mergeCell ref="B203:G203"/>
    <mergeCell ref="F123:H123"/>
    <mergeCell ref="B144:C144"/>
    <mergeCell ref="D144:F144"/>
    <mergeCell ref="B146:B151"/>
    <mergeCell ref="B152:B176"/>
    <mergeCell ref="B86:G86"/>
    <mergeCell ref="B89:E89"/>
    <mergeCell ref="F116:H116"/>
    <mergeCell ref="D90:G90"/>
    <mergeCell ref="B92:G93"/>
    <mergeCell ref="B95:E95"/>
    <mergeCell ref="F95:G95"/>
    <mergeCell ref="B106:B107"/>
    <mergeCell ref="C106:C107"/>
    <mergeCell ref="E106:E107"/>
    <mergeCell ref="C116:E116"/>
    <mergeCell ref="D106:D107"/>
    <mergeCell ref="D104:D105"/>
    <mergeCell ref="F89:G89"/>
    <mergeCell ref="D56:D67"/>
    <mergeCell ref="E56:F67"/>
    <mergeCell ref="B84:E84"/>
    <mergeCell ref="F84:G84"/>
    <mergeCell ref="F71:F83"/>
    <mergeCell ref="B177:B200"/>
    <mergeCell ref="B39:E39"/>
    <mergeCell ref="B1:E1"/>
    <mergeCell ref="B7:E7"/>
    <mergeCell ref="B8:E8"/>
    <mergeCell ref="B10:E10"/>
    <mergeCell ref="B11:E11"/>
    <mergeCell ref="B13:E13"/>
    <mergeCell ref="B28:E28"/>
    <mergeCell ref="B29:E29"/>
    <mergeCell ref="C30:E30"/>
    <mergeCell ref="B32:E32"/>
    <mergeCell ref="B38:E38"/>
    <mergeCell ref="B54:E54"/>
    <mergeCell ref="E55:F55"/>
    <mergeCell ref="B69:E69"/>
    <mergeCell ref="D256:E256"/>
    <mergeCell ref="D258:E258"/>
    <mergeCell ref="D259:E259"/>
    <mergeCell ref="D260:E260"/>
    <mergeCell ref="D262:E262"/>
    <mergeCell ref="B257:F257"/>
    <mergeCell ref="D261:E261"/>
  </mergeCells>
  <hyperlinks>
    <hyperlink ref="F34" r:id="rId1"/>
    <hyperlink ref="F36" r:id="rId2"/>
    <hyperlink ref="I122" r:id="rId3"/>
    <hyperlink ref="C30" r:id="rId4"/>
    <hyperlink ref="F35" r:id="rId5"/>
    <hyperlink ref="I114" r:id="rId6"/>
    <hyperlink ref="I143" r:id="rId7"/>
    <hyperlink ref="I146" r:id="rId8" location=".X3y7h2gzaM8_x000a__x000a_" display="https://www.sfp.gov.py/sfp/noticia/14797-4715-funcionarios-del-pais-seran-beneficiados-con-los-cursos-gratuitos-ofrecidos-por-la-sfpinapp.html#.X3y7h2gzaM8_x000a__x000a_"/>
    <hyperlink ref="H103" r:id="rId9"/>
    <hyperlink ref="D41" r:id="rId10"/>
    <hyperlink ref="D43" r:id="rId11"/>
    <hyperlink ref="D46" r:id="rId12"/>
    <hyperlink ref="D47" r:id="rId13"/>
    <hyperlink ref="D48" r:id="rId14"/>
    <hyperlink ref="D42" r:id="rId15"/>
    <hyperlink ref="D49" r:id="rId16"/>
    <hyperlink ref="D50" r:id="rId17"/>
    <hyperlink ref="D51" r:id="rId18"/>
    <hyperlink ref="D56" r:id="rId19"/>
    <hyperlink ref="E56" r:id="rId20"/>
    <hyperlink ref="F71" r:id="rId21" location="!/buscar_informacion#busqueda"/>
    <hyperlink ref="G134" r:id="rId22"/>
    <hyperlink ref="G136" r:id="rId23"/>
    <hyperlink ref="G137" r:id="rId24"/>
    <hyperlink ref="G138" r:id="rId25" location="proveedores"/>
    <hyperlink ref="G140" r:id="rId26" location="proveedores"/>
    <hyperlink ref="G139" r:id="rId27" location="proveedores"/>
    <hyperlink ref="F253" r:id="rId28"/>
    <hyperlink ref="F254" r:id="rId29"/>
    <hyperlink ref="F255" r:id="rId30"/>
    <hyperlink ref="F246" r:id="rId31"/>
    <hyperlink ref="F247" r:id="rId32"/>
    <hyperlink ref="F245" r:id="rId33"/>
    <hyperlink ref="F244" r:id="rId34"/>
    <hyperlink ref="F250" r:id="rId35"/>
    <hyperlink ref="F252" r:id="rId36"/>
    <hyperlink ref="F248" r:id="rId37"/>
    <hyperlink ref="F249" r:id="rId38"/>
    <hyperlink ref="F251" r:id="rId39"/>
    <hyperlink ref="F256" r:id="rId40"/>
    <hyperlink ref="F258" r:id="rId41"/>
    <hyperlink ref="F260" r:id="rId42"/>
    <hyperlink ref="F270" r:id="rId43"/>
    <hyperlink ref="F267" r:id="rId44"/>
    <hyperlink ref="F268" r:id="rId45"/>
    <hyperlink ref="F272" r:id="rId46"/>
    <hyperlink ref="F271" r:id="rId47"/>
    <hyperlink ref="D276" r:id="rId48"/>
    <hyperlink ref="H115" r:id="rId49"/>
  </hyperlinks>
  <printOptions horizontalCentered="1"/>
  <pageMargins left="0.70866141732283472" right="1.4960629921259843" top="0.74803149606299213" bottom="0.74803149606299213" header="0.31496062992125984" footer="0.31496062992125984"/>
  <pageSetup paperSize="131" scale="44" orientation="landscape" r:id="rId50"/>
  <rowBreaks count="17" manualBreakCount="17">
    <brk id="26" max="7" man="1"/>
    <brk id="27" max="7" man="1"/>
    <brk id="37" max="7" man="1"/>
    <brk id="52" max="7" man="1"/>
    <brk id="83" max="7" man="1"/>
    <brk id="103" max="7" man="1"/>
    <brk id="111" max="7" man="1"/>
    <brk id="115" max="7" man="1"/>
    <brk id="131" max="7" man="1"/>
    <brk id="142" max="7" man="1"/>
    <brk id="176" max="7" man="1"/>
    <brk id="201" max="7" man="1"/>
    <brk id="216" max="7" man="1"/>
    <brk id="238" max="7" man="1"/>
    <brk id="239" max="7" man="1"/>
    <brk id="280" max="7" man="1"/>
    <brk id="283" max="7" man="1"/>
  </rowBreaks>
  <colBreaks count="1" manualBreakCount="1">
    <brk id="7" max="285" man="1"/>
  </colBreaks>
  <drawing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2"/>
  <sheetViews>
    <sheetView view="pageBreakPreview" topLeftCell="A32" zoomScaleNormal="60" zoomScaleSheetLayoutView="100" workbookViewId="0">
      <selection activeCell="B1" sqref="B1:E1"/>
    </sheetView>
  </sheetViews>
  <sheetFormatPr baseColWidth="10" defaultColWidth="9.140625" defaultRowHeight="15"/>
  <cols>
    <col min="1" max="1" width="4.28515625" style="4" customWidth="1"/>
    <col min="2" max="2" width="16.42578125" style="4" customWidth="1"/>
    <col min="3" max="3" width="69" style="4" customWidth="1"/>
    <col min="4" max="4" width="39" style="4" customWidth="1"/>
    <col min="5" max="5" width="46" style="4" customWidth="1"/>
    <col min="6" max="6" width="38.28515625" style="4" customWidth="1"/>
    <col min="7" max="7" width="29.85546875" style="4" customWidth="1"/>
    <col min="8" max="8" width="33.7109375" style="4" customWidth="1"/>
    <col min="9" max="9" width="33.7109375" style="4" hidden="1" customWidth="1"/>
    <col min="10" max="16384" width="9.140625" style="4"/>
  </cols>
  <sheetData>
    <row r="1" spans="2:9" ht="33.75" customHeight="1">
      <c r="B1" s="436" t="s">
        <v>116</v>
      </c>
      <c r="C1" s="433"/>
      <c r="D1" s="433"/>
      <c r="E1" s="434"/>
      <c r="F1" s="13"/>
      <c r="G1" s="13"/>
      <c r="H1" s="13"/>
      <c r="I1" s="13"/>
    </row>
    <row r="2" spans="2:9" ht="27" customHeight="1"/>
    <row r="3" spans="2:9" ht="27" customHeight="1">
      <c r="B3" s="10" t="s">
        <v>0</v>
      </c>
      <c r="C3" s="14"/>
    </row>
    <row r="4" spans="2:9" ht="27" customHeight="1">
      <c r="B4" s="15" t="s">
        <v>1</v>
      </c>
      <c r="C4" s="15" t="s">
        <v>265</v>
      </c>
    </row>
    <row r="5" spans="2:9" ht="27" customHeight="1">
      <c r="B5" s="16" t="s">
        <v>258</v>
      </c>
      <c r="C5" s="16"/>
    </row>
    <row r="6" spans="2:9" ht="27" customHeight="1">
      <c r="B6" s="17"/>
      <c r="C6" s="17"/>
    </row>
    <row r="7" spans="2:9" ht="27" customHeight="1">
      <c r="B7" s="436" t="s">
        <v>2</v>
      </c>
      <c r="C7" s="433"/>
      <c r="D7" s="433"/>
      <c r="E7" s="434"/>
    </row>
    <row r="8" spans="2:9" ht="62.25" customHeight="1">
      <c r="B8" s="437" t="s">
        <v>76</v>
      </c>
      <c r="C8" s="438"/>
      <c r="D8" s="438"/>
      <c r="E8" s="439"/>
    </row>
    <row r="9" spans="2:9" s="12" customFormat="1" ht="27" customHeight="1">
      <c r="B9" s="18"/>
      <c r="C9" s="18"/>
      <c r="D9" s="18"/>
      <c r="E9" s="18"/>
      <c r="F9" s="4"/>
      <c r="G9" s="4"/>
      <c r="H9" s="4"/>
      <c r="I9" s="4"/>
    </row>
    <row r="10" spans="2:9" ht="27" customHeight="1">
      <c r="B10" s="436" t="s">
        <v>171</v>
      </c>
      <c r="C10" s="433"/>
      <c r="D10" s="433"/>
      <c r="E10" s="434"/>
    </row>
    <row r="11" spans="2:9" ht="93" customHeight="1">
      <c r="B11" s="440" t="s">
        <v>103</v>
      </c>
      <c r="C11" s="441"/>
      <c r="D11" s="441"/>
      <c r="E11" s="442"/>
    </row>
    <row r="12" spans="2:9" s="12" customFormat="1" ht="27" customHeight="1">
      <c r="B12" s="18"/>
      <c r="C12" s="18"/>
      <c r="D12" s="18"/>
      <c r="E12" s="18"/>
    </row>
    <row r="13" spans="2:9" s="19" customFormat="1" ht="27" customHeight="1">
      <c r="B13" s="436" t="s">
        <v>172</v>
      </c>
      <c r="C13" s="433"/>
      <c r="D13" s="433"/>
      <c r="E13" s="434"/>
      <c r="F13" s="4"/>
      <c r="G13" s="4"/>
      <c r="H13" s="4"/>
      <c r="I13" s="4"/>
    </row>
    <row r="14" spans="2:9" ht="27" customHeight="1">
      <c r="B14" s="20" t="s">
        <v>3</v>
      </c>
      <c r="C14" s="21" t="s">
        <v>4</v>
      </c>
      <c r="D14" s="21" t="s">
        <v>5</v>
      </c>
      <c r="E14" s="22" t="s">
        <v>6</v>
      </c>
    </row>
    <row r="15" spans="2:9" ht="27" customHeight="1">
      <c r="B15" s="23">
        <v>1</v>
      </c>
      <c r="C15" s="24" t="s">
        <v>77</v>
      </c>
      <c r="D15" s="25" t="s">
        <v>97</v>
      </c>
      <c r="E15" s="25" t="s">
        <v>99</v>
      </c>
    </row>
    <row r="16" spans="2:9" ht="27" customHeight="1">
      <c r="B16" s="23">
        <v>2</v>
      </c>
      <c r="C16" s="24" t="s">
        <v>78</v>
      </c>
      <c r="D16" s="25" t="s">
        <v>93</v>
      </c>
      <c r="E16" s="25" t="s">
        <v>100</v>
      </c>
    </row>
    <row r="17" spans="2:7" ht="27" customHeight="1">
      <c r="B17" s="23">
        <v>3</v>
      </c>
      <c r="C17" s="24" t="s">
        <v>79</v>
      </c>
      <c r="D17" s="25" t="s">
        <v>91</v>
      </c>
      <c r="E17" s="25" t="s">
        <v>100</v>
      </c>
    </row>
    <row r="18" spans="2:7" ht="27" customHeight="1">
      <c r="B18" s="23">
        <v>4</v>
      </c>
      <c r="C18" s="24" t="s">
        <v>80</v>
      </c>
      <c r="D18" s="25" t="s">
        <v>89</v>
      </c>
      <c r="E18" s="25" t="s">
        <v>100</v>
      </c>
    </row>
    <row r="19" spans="2:7" ht="27" customHeight="1">
      <c r="B19" s="23">
        <v>5</v>
      </c>
      <c r="C19" s="24" t="s">
        <v>81</v>
      </c>
      <c r="D19" s="25" t="s">
        <v>96</v>
      </c>
      <c r="E19" s="25" t="s">
        <v>101</v>
      </c>
    </row>
    <row r="20" spans="2:7" ht="27" customHeight="1">
      <c r="B20" s="23">
        <v>6</v>
      </c>
      <c r="C20" s="24" t="s">
        <v>82</v>
      </c>
      <c r="D20" s="25" t="s">
        <v>92</v>
      </c>
      <c r="E20" s="25" t="s">
        <v>100</v>
      </c>
    </row>
    <row r="21" spans="2:7" ht="27" customHeight="1">
      <c r="B21" s="23">
        <v>7</v>
      </c>
      <c r="C21" s="24" t="s">
        <v>83</v>
      </c>
      <c r="D21" s="25" t="s">
        <v>95</v>
      </c>
      <c r="E21" s="25" t="s">
        <v>102</v>
      </c>
    </row>
    <row r="22" spans="2:7" ht="27" customHeight="1">
      <c r="B22" s="23">
        <v>8</v>
      </c>
      <c r="C22" s="24" t="s">
        <v>84</v>
      </c>
      <c r="D22" s="25" t="s">
        <v>266</v>
      </c>
      <c r="E22" s="25" t="s">
        <v>234</v>
      </c>
    </row>
    <row r="23" spans="2:7" ht="27" customHeight="1">
      <c r="B23" s="23">
        <v>9</v>
      </c>
      <c r="C23" s="24" t="s">
        <v>85</v>
      </c>
      <c r="D23" s="25" t="s">
        <v>90</v>
      </c>
      <c r="E23" s="25" t="s">
        <v>101</v>
      </c>
    </row>
    <row r="24" spans="2:7" ht="27" customHeight="1">
      <c r="B24" s="23">
        <v>10</v>
      </c>
      <c r="C24" s="24" t="s">
        <v>86</v>
      </c>
      <c r="D24" s="25" t="s">
        <v>94</v>
      </c>
      <c r="E24" s="25" t="s">
        <v>100</v>
      </c>
    </row>
    <row r="25" spans="2:7" ht="27" customHeight="1">
      <c r="B25" s="23">
        <v>11</v>
      </c>
      <c r="C25" s="24" t="s">
        <v>87</v>
      </c>
      <c r="D25" s="25" t="s">
        <v>98</v>
      </c>
      <c r="E25" s="25" t="s">
        <v>100</v>
      </c>
    </row>
    <row r="26" spans="2:7" ht="27" customHeight="1">
      <c r="B26" s="23">
        <v>12</v>
      </c>
      <c r="C26" s="24" t="s">
        <v>88</v>
      </c>
      <c r="D26" s="25" t="s">
        <v>196</v>
      </c>
      <c r="E26" s="25" t="s">
        <v>100</v>
      </c>
    </row>
    <row r="27" spans="2:7">
      <c r="B27" s="26"/>
      <c r="C27" s="27"/>
      <c r="D27" s="28"/>
      <c r="E27" s="28"/>
    </row>
    <row r="28" spans="2:7" ht="30" customHeight="1">
      <c r="B28" s="436" t="s">
        <v>7</v>
      </c>
      <c r="C28" s="433"/>
      <c r="D28" s="433"/>
      <c r="E28" s="434"/>
    </row>
    <row r="29" spans="2:7" ht="30" customHeight="1">
      <c r="B29" s="436" t="s">
        <v>8</v>
      </c>
      <c r="C29" s="433"/>
      <c r="D29" s="433"/>
      <c r="E29" s="434"/>
    </row>
    <row r="30" spans="2:7" ht="94.5" customHeight="1">
      <c r="B30" s="56" t="s">
        <v>9</v>
      </c>
      <c r="C30" s="443" t="s">
        <v>267</v>
      </c>
      <c r="D30" s="444"/>
      <c r="E30" s="444"/>
      <c r="F30" s="29"/>
    </row>
    <row r="31" spans="2:7" ht="12" customHeight="1">
      <c r="B31" s="29"/>
      <c r="C31" s="29"/>
      <c r="D31" s="29"/>
      <c r="E31" s="29"/>
      <c r="F31" s="29"/>
    </row>
    <row r="32" spans="2:7" ht="36.75" customHeight="1">
      <c r="B32" s="436" t="s">
        <v>173</v>
      </c>
      <c r="C32" s="433"/>
      <c r="D32" s="433"/>
      <c r="E32" s="434"/>
      <c r="F32" s="57"/>
      <c r="G32" s="30"/>
    </row>
    <row r="33" spans="1:6" ht="42.75" customHeight="1">
      <c r="B33" s="58" t="s">
        <v>10</v>
      </c>
      <c r="C33" s="58" t="s">
        <v>11</v>
      </c>
      <c r="D33" s="58" t="s">
        <v>12</v>
      </c>
      <c r="E33" s="58" t="s">
        <v>13</v>
      </c>
      <c r="F33" s="59" t="s">
        <v>14</v>
      </c>
    </row>
    <row r="34" spans="1:6" ht="140.25" customHeight="1">
      <c r="B34" s="60" t="s">
        <v>15</v>
      </c>
      <c r="C34" s="61" t="s">
        <v>104</v>
      </c>
      <c r="D34" s="60" t="s">
        <v>106</v>
      </c>
      <c r="E34" s="62" t="s">
        <v>109</v>
      </c>
      <c r="F34" s="63" t="s">
        <v>134</v>
      </c>
    </row>
    <row r="35" spans="1:6" ht="63.75" customHeight="1">
      <c r="B35" s="60" t="s">
        <v>16</v>
      </c>
      <c r="C35" s="61" t="s">
        <v>108</v>
      </c>
      <c r="D35" s="60" t="s">
        <v>106</v>
      </c>
      <c r="E35" s="62" t="s">
        <v>110</v>
      </c>
      <c r="F35" s="63" t="s">
        <v>135</v>
      </c>
    </row>
    <row r="36" spans="1:6" ht="192" customHeight="1">
      <c r="B36" s="60" t="s">
        <v>17</v>
      </c>
      <c r="C36" s="61" t="s">
        <v>107</v>
      </c>
      <c r="D36" s="64" t="s">
        <v>105</v>
      </c>
      <c r="E36" s="62" t="s">
        <v>206</v>
      </c>
      <c r="F36" s="63" t="s">
        <v>136</v>
      </c>
    </row>
    <row r="37" spans="1:6">
      <c r="F37" s="31"/>
    </row>
    <row r="38" spans="1:6" ht="43.5" customHeight="1">
      <c r="B38" s="436" t="s">
        <v>18</v>
      </c>
      <c r="C38" s="433"/>
      <c r="D38" s="433"/>
      <c r="E38" s="434"/>
      <c r="F38" s="57"/>
    </row>
    <row r="39" spans="1:6" ht="51.75" customHeight="1">
      <c r="B39" s="436" t="s">
        <v>19</v>
      </c>
      <c r="C39" s="433"/>
      <c r="D39" s="433"/>
      <c r="E39" s="434"/>
      <c r="F39" s="57"/>
    </row>
    <row r="40" spans="1:6" ht="48" customHeight="1">
      <c r="B40" s="65" t="s">
        <v>20</v>
      </c>
      <c r="C40" s="66" t="s">
        <v>133</v>
      </c>
      <c r="D40" s="65" t="s">
        <v>22</v>
      </c>
      <c r="E40" s="81"/>
      <c r="F40" s="81"/>
    </row>
    <row r="41" spans="1:6" ht="171" customHeight="1">
      <c r="A41" s="281"/>
      <c r="B41" s="67" t="s">
        <v>209</v>
      </c>
      <c r="C41" s="68" t="s">
        <v>259</v>
      </c>
      <c r="D41" s="213" t="s">
        <v>210</v>
      </c>
      <c r="E41" s="80"/>
      <c r="F41" s="80"/>
    </row>
    <row r="42" spans="1:6" s="32" customFormat="1" ht="37.5" customHeight="1">
      <c r="B42" s="69" t="s">
        <v>23</v>
      </c>
      <c r="C42" s="70">
        <v>1</v>
      </c>
      <c r="D42" s="213" t="s">
        <v>210</v>
      </c>
      <c r="E42" s="85"/>
      <c r="F42" s="85"/>
    </row>
    <row r="43" spans="1:6" s="32" customFormat="1" ht="27" customHeight="1">
      <c r="B43" s="69" t="s">
        <v>26</v>
      </c>
      <c r="C43" s="71"/>
      <c r="D43" s="72"/>
      <c r="E43" s="86"/>
      <c r="F43" s="85"/>
    </row>
    <row r="44" spans="1:6" s="32" customFormat="1" ht="27" customHeight="1">
      <c r="B44" s="69" t="s">
        <v>34</v>
      </c>
      <c r="C44" s="71"/>
      <c r="D44" s="73"/>
      <c r="E44" s="86"/>
      <c r="F44" s="85"/>
    </row>
    <row r="45" spans="1:6" s="32" customFormat="1" ht="27" customHeight="1">
      <c r="B45" s="69" t="s">
        <v>35</v>
      </c>
      <c r="C45" s="71"/>
      <c r="D45" s="73"/>
      <c r="E45" s="86"/>
      <c r="F45" s="85"/>
    </row>
    <row r="46" spans="1:6" s="32" customFormat="1" ht="27" customHeight="1">
      <c r="B46" s="69" t="s">
        <v>175</v>
      </c>
      <c r="C46" s="71"/>
      <c r="D46" s="73"/>
      <c r="E46" s="86"/>
      <c r="F46" s="85"/>
    </row>
    <row r="47" spans="1:6" s="32" customFormat="1" ht="27" customHeight="1">
      <c r="B47" s="69" t="s">
        <v>176</v>
      </c>
      <c r="C47" s="71"/>
      <c r="D47" s="73"/>
      <c r="E47" s="86"/>
      <c r="F47" s="85"/>
    </row>
    <row r="48" spans="1:6" s="32" customFormat="1" ht="27" customHeight="1">
      <c r="B48" s="69" t="s">
        <v>200</v>
      </c>
      <c r="C48" s="71"/>
      <c r="D48" s="73"/>
      <c r="E48" s="86"/>
      <c r="F48" s="85"/>
    </row>
    <row r="49" spans="2:6" s="32" customFormat="1" ht="27" customHeight="1">
      <c r="B49" s="69" t="s">
        <v>201</v>
      </c>
      <c r="C49" s="71"/>
      <c r="D49" s="73"/>
      <c r="E49" s="86"/>
      <c r="F49" s="85"/>
    </row>
    <row r="50" spans="2:6" s="32" customFormat="1" ht="27" customHeight="1">
      <c r="B50" s="69" t="s">
        <v>202</v>
      </c>
      <c r="C50" s="71"/>
      <c r="D50" s="74"/>
      <c r="E50" s="86"/>
      <c r="F50" s="85"/>
    </row>
    <row r="51" spans="2:6" ht="27" customHeight="1">
      <c r="C51" s="29"/>
      <c r="D51" s="29"/>
      <c r="E51" s="29"/>
    </row>
    <row r="52" spans="2:6" ht="20.100000000000001" customHeight="1">
      <c r="B52" s="436" t="s">
        <v>27</v>
      </c>
      <c r="C52" s="433"/>
      <c r="D52" s="433"/>
      <c r="E52" s="434"/>
      <c r="F52" s="57"/>
    </row>
    <row r="53" spans="2:6" ht="20.100000000000001" customHeight="1">
      <c r="B53" s="65" t="s">
        <v>20</v>
      </c>
      <c r="C53" s="58" t="s">
        <v>21</v>
      </c>
      <c r="D53" s="58" t="s">
        <v>28</v>
      </c>
      <c r="E53" s="448" t="s">
        <v>178</v>
      </c>
      <c r="F53" s="449"/>
    </row>
    <row r="54" spans="2:6" ht="20.100000000000001" customHeight="1">
      <c r="B54" s="67" t="s">
        <v>23</v>
      </c>
      <c r="C54" s="71">
        <v>1</v>
      </c>
      <c r="D54" s="450" t="s">
        <v>268</v>
      </c>
      <c r="E54" s="545"/>
      <c r="F54" s="546"/>
    </row>
    <row r="55" spans="2:6" ht="20.100000000000001" customHeight="1">
      <c r="B55" s="67" t="s">
        <v>24</v>
      </c>
      <c r="C55" s="71">
        <v>1</v>
      </c>
      <c r="D55" s="544"/>
      <c r="E55" s="545"/>
      <c r="F55" s="546"/>
    </row>
    <row r="56" spans="2:6" ht="20.100000000000001" customHeight="1">
      <c r="B56" s="67" t="s">
        <v>25</v>
      </c>
      <c r="C56" s="67" t="s">
        <v>269</v>
      </c>
      <c r="D56" s="544"/>
      <c r="E56" s="211"/>
      <c r="F56" s="212"/>
    </row>
    <row r="57" spans="2:6" ht="20.100000000000001" customHeight="1">
      <c r="B57" s="67" t="s">
        <v>26</v>
      </c>
      <c r="C57" s="71"/>
      <c r="D57" s="544"/>
      <c r="E57" s="211"/>
      <c r="F57" s="212"/>
    </row>
    <row r="58" spans="2:6" ht="20.100000000000001" customHeight="1">
      <c r="B58" s="67" t="s">
        <v>34</v>
      </c>
      <c r="C58" s="71"/>
      <c r="D58" s="544"/>
      <c r="E58" s="545"/>
      <c r="F58" s="546"/>
    </row>
    <row r="59" spans="2:6" ht="20.100000000000001" customHeight="1">
      <c r="C59" t="s">
        <v>270</v>
      </c>
    </row>
    <row r="60" spans="2:6" ht="20.100000000000001" customHeight="1">
      <c r="B60" s="436" t="s">
        <v>29</v>
      </c>
      <c r="C60" s="433"/>
      <c r="D60" s="433"/>
      <c r="E60" s="434"/>
      <c r="F60" s="57"/>
    </row>
    <row r="61" spans="2:6" ht="20.100000000000001" customHeight="1">
      <c r="B61" s="75" t="s">
        <v>20</v>
      </c>
      <c r="C61" s="76" t="s">
        <v>30</v>
      </c>
      <c r="D61" s="76" t="s">
        <v>31</v>
      </c>
      <c r="E61" s="76" t="s">
        <v>32</v>
      </c>
      <c r="F61" s="76" t="s">
        <v>33</v>
      </c>
    </row>
    <row r="62" spans="2:6" ht="20.100000000000001" customHeight="1">
      <c r="B62" s="77" t="s">
        <v>23</v>
      </c>
      <c r="C62" s="78">
        <v>4</v>
      </c>
      <c r="D62" s="79">
        <v>1</v>
      </c>
      <c r="E62" s="80"/>
      <c r="F62" s="543" t="s">
        <v>271</v>
      </c>
    </row>
    <row r="63" spans="2:6" ht="20.100000000000001" customHeight="1">
      <c r="B63" s="77" t="s">
        <v>24</v>
      </c>
      <c r="C63" s="78">
        <v>6</v>
      </c>
      <c r="D63" s="79">
        <v>1</v>
      </c>
      <c r="E63" s="80"/>
      <c r="F63" s="544"/>
    </row>
    <row r="64" spans="2:6" ht="20.100000000000001" customHeight="1">
      <c r="B64" s="77" t="s">
        <v>25</v>
      </c>
      <c r="C64" s="78">
        <v>7</v>
      </c>
      <c r="D64" s="79">
        <v>1</v>
      </c>
      <c r="E64" s="80"/>
      <c r="F64" s="544"/>
    </row>
    <row r="65" spans="2:9" ht="24.95" customHeight="1">
      <c r="B65" s="436" t="s">
        <v>36</v>
      </c>
      <c r="C65" s="433"/>
      <c r="D65" s="433"/>
      <c r="E65" s="434"/>
      <c r="F65" s="436"/>
      <c r="G65" s="433"/>
    </row>
    <row r="66" spans="2:9" ht="24.95" customHeight="1">
      <c r="B66" s="81" t="s">
        <v>37</v>
      </c>
      <c r="C66" s="81" t="s">
        <v>38</v>
      </c>
      <c r="D66" s="81" t="s">
        <v>39</v>
      </c>
      <c r="E66" s="81" t="s">
        <v>40</v>
      </c>
      <c r="F66" s="81" t="s">
        <v>41</v>
      </c>
      <c r="G66" s="81" t="s">
        <v>42</v>
      </c>
    </row>
    <row r="67" spans="2:9" ht="24.95" customHeight="1">
      <c r="B67" s="459" t="s">
        <v>207</v>
      </c>
      <c r="C67" s="460"/>
      <c r="D67" s="460"/>
      <c r="E67" s="460"/>
      <c r="F67" s="460"/>
      <c r="G67" s="460"/>
    </row>
    <row r="68" spans="2:9" ht="24.95" customHeight="1">
      <c r="B68" s="82"/>
      <c r="C68" s="83"/>
      <c r="D68" s="83"/>
      <c r="E68" s="83"/>
      <c r="F68" s="83"/>
      <c r="G68" s="83"/>
    </row>
    <row r="69" spans="2:9" ht="24.95" customHeight="1"/>
    <row r="70" spans="2:9" ht="24.95" customHeight="1">
      <c r="B70" s="436" t="s">
        <v>43</v>
      </c>
      <c r="C70" s="433"/>
      <c r="D70" s="433"/>
      <c r="E70" s="434" t="s">
        <v>70</v>
      </c>
      <c r="F70" s="436"/>
      <c r="G70" s="433"/>
    </row>
    <row r="71" spans="2:9" ht="24.95" customHeight="1">
      <c r="D71" s="464" t="s">
        <v>44</v>
      </c>
      <c r="E71" s="464"/>
      <c r="F71" s="464"/>
      <c r="G71" s="464"/>
    </row>
    <row r="72" spans="2:9" ht="24.95" customHeight="1">
      <c r="B72" s="81" t="s">
        <v>37</v>
      </c>
      <c r="C72" s="81" t="s">
        <v>38</v>
      </c>
      <c r="D72" s="81" t="s">
        <v>45</v>
      </c>
      <c r="E72" s="81" t="s">
        <v>46</v>
      </c>
      <c r="F72" s="81" t="s">
        <v>47</v>
      </c>
      <c r="G72" s="81" t="s">
        <v>48</v>
      </c>
    </row>
    <row r="73" spans="2:9" ht="24.95" customHeight="1">
      <c r="B73" s="465" t="s">
        <v>208</v>
      </c>
      <c r="C73" s="466"/>
      <c r="D73" s="466"/>
      <c r="E73" s="466"/>
      <c r="F73" s="466"/>
      <c r="G73" s="467"/>
    </row>
    <row r="74" spans="2:9" ht="24.95" customHeight="1">
      <c r="B74" s="468"/>
      <c r="C74" s="469"/>
      <c r="D74" s="469"/>
      <c r="E74" s="469"/>
      <c r="F74" s="469"/>
      <c r="G74" s="470"/>
    </row>
    <row r="75" spans="2:9" ht="24.95" customHeight="1"/>
    <row r="76" spans="2:9" ht="52.5" customHeight="1">
      <c r="B76" s="436" t="s">
        <v>49</v>
      </c>
      <c r="C76" s="433"/>
      <c r="D76" s="433"/>
      <c r="E76" s="434"/>
      <c r="F76" s="436"/>
      <c r="G76" s="433"/>
      <c r="H76" s="91"/>
    </row>
    <row r="77" spans="2:9" ht="24.95" customHeight="1">
      <c r="B77" s="87" t="s">
        <v>37</v>
      </c>
      <c r="C77" s="87" t="s">
        <v>38</v>
      </c>
      <c r="D77" s="87" t="s">
        <v>39</v>
      </c>
      <c r="E77" s="87" t="s">
        <v>40</v>
      </c>
      <c r="F77" s="87" t="s">
        <v>41</v>
      </c>
      <c r="G77" s="88" t="s">
        <v>159</v>
      </c>
      <c r="H77" s="92" t="s">
        <v>218</v>
      </c>
    </row>
    <row r="78" spans="2:9" ht="267" customHeight="1">
      <c r="B78" s="276">
        <v>1</v>
      </c>
      <c r="C78" s="131" t="s">
        <v>190</v>
      </c>
      <c r="D78" s="131" t="s">
        <v>191</v>
      </c>
      <c r="E78" s="89" t="s">
        <v>192</v>
      </c>
      <c r="F78" s="89"/>
      <c r="G78" s="89" t="s">
        <v>272</v>
      </c>
      <c r="H78" s="93" t="s">
        <v>219</v>
      </c>
    </row>
    <row r="79" spans="2:9" ht="213" customHeight="1">
      <c r="B79" s="276">
        <v>2</v>
      </c>
      <c r="C79" s="169" t="s">
        <v>194</v>
      </c>
      <c r="D79" s="89"/>
      <c r="E79" s="89" t="s">
        <v>166</v>
      </c>
      <c r="F79" s="219" t="s">
        <v>273</v>
      </c>
      <c r="G79" s="219" t="s">
        <v>274</v>
      </c>
      <c r="H79" s="78" t="s">
        <v>220</v>
      </c>
      <c r="I79" s="34"/>
    </row>
    <row r="80" spans="2:9" ht="283.5" customHeight="1">
      <c r="B80" s="276">
        <v>3</v>
      </c>
      <c r="C80" s="226" t="s">
        <v>280</v>
      </c>
      <c r="D80" s="89"/>
      <c r="E80" s="89" t="s">
        <v>166</v>
      </c>
      <c r="F80" s="218">
        <v>43</v>
      </c>
      <c r="G80" s="219" t="s">
        <v>275</v>
      </c>
      <c r="H80" s="78" t="s">
        <v>220</v>
      </c>
      <c r="I80" s="35"/>
    </row>
    <row r="81" spans="1:9" ht="294.75" customHeight="1">
      <c r="B81" s="276">
        <v>4</v>
      </c>
      <c r="C81" s="226" t="s">
        <v>168</v>
      </c>
      <c r="D81" s="89"/>
      <c r="E81" s="89" t="s">
        <v>167</v>
      </c>
      <c r="F81" s="227" t="s">
        <v>281</v>
      </c>
      <c r="G81" s="227" t="s">
        <v>282</v>
      </c>
      <c r="H81" s="78" t="s">
        <v>220</v>
      </c>
    </row>
    <row r="82" spans="1:9" ht="180.75" customHeight="1">
      <c r="B82" s="276">
        <v>5</v>
      </c>
      <c r="C82" s="226" t="s">
        <v>279</v>
      </c>
      <c r="D82" s="89"/>
      <c r="E82" s="89" t="s">
        <v>166</v>
      </c>
      <c r="F82" s="222">
        <v>10</v>
      </c>
      <c r="G82" s="221" t="s">
        <v>276</v>
      </c>
      <c r="H82" s="220"/>
    </row>
    <row r="83" spans="1:9" ht="409.6" customHeight="1">
      <c r="B83" s="276">
        <v>6</v>
      </c>
      <c r="C83" s="89" t="s">
        <v>204</v>
      </c>
      <c r="D83" s="89"/>
      <c r="E83" s="89" t="s">
        <v>166</v>
      </c>
      <c r="F83" s="225" t="s">
        <v>277</v>
      </c>
      <c r="G83" s="224" t="s">
        <v>278</v>
      </c>
      <c r="H83" s="223"/>
    </row>
    <row r="84" spans="1:9" ht="133.5" customHeight="1">
      <c r="B84" s="282">
        <v>7</v>
      </c>
      <c r="C84" s="89" t="s">
        <v>164</v>
      </c>
      <c r="D84" s="131" t="s">
        <v>112</v>
      </c>
      <c r="E84" s="89" t="s">
        <v>162</v>
      </c>
      <c r="F84" s="217" t="s">
        <v>319</v>
      </c>
      <c r="G84" s="90" t="s">
        <v>320</v>
      </c>
      <c r="H84" s="232" t="s">
        <v>210</v>
      </c>
    </row>
    <row r="85" spans="1:9" ht="162.75" customHeight="1">
      <c r="B85" s="276">
        <v>8</v>
      </c>
      <c r="C85" s="89" t="s">
        <v>163</v>
      </c>
      <c r="D85" s="478" t="s">
        <v>113</v>
      </c>
      <c r="E85" s="170" t="s">
        <v>203</v>
      </c>
      <c r="F85" s="217" t="s">
        <v>283</v>
      </c>
      <c r="G85" s="217" t="s">
        <v>284</v>
      </c>
      <c r="H85" s="538" t="s">
        <v>285</v>
      </c>
    </row>
    <row r="86" spans="1:9" ht="222.75" customHeight="1">
      <c r="B86" s="276">
        <v>9</v>
      </c>
      <c r="C86" s="89" t="s">
        <v>286</v>
      </c>
      <c r="D86" s="478"/>
      <c r="E86" s="217" t="s">
        <v>287</v>
      </c>
      <c r="F86" s="217" t="s">
        <v>288</v>
      </c>
      <c r="G86" s="217" t="s">
        <v>289</v>
      </c>
      <c r="H86" s="539"/>
    </row>
    <row r="87" spans="1:9" ht="102.75" customHeight="1">
      <c r="B87" s="542">
        <v>10</v>
      </c>
      <c r="C87" s="472" t="s">
        <v>165</v>
      </c>
      <c r="D87" s="476" t="s">
        <v>114</v>
      </c>
      <c r="E87" s="473" t="s">
        <v>195</v>
      </c>
      <c r="F87" s="228" t="s">
        <v>324</v>
      </c>
      <c r="G87" s="228" t="s">
        <v>326</v>
      </c>
      <c r="H87" s="84"/>
    </row>
    <row r="88" spans="1:9" ht="116.25" customHeight="1">
      <c r="B88" s="542"/>
      <c r="C88" s="472"/>
      <c r="D88" s="540"/>
      <c r="E88" s="473"/>
      <c r="F88" s="228" t="s">
        <v>325</v>
      </c>
      <c r="G88" s="228" t="s">
        <v>216</v>
      </c>
      <c r="H88" s="84"/>
    </row>
    <row r="89" spans="1:9" ht="307.5" customHeight="1">
      <c r="B89" s="276">
        <v>11</v>
      </c>
      <c r="C89" s="241" t="s">
        <v>170</v>
      </c>
      <c r="D89" s="541"/>
      <c r="E89" s="243" t="s">
        <v>327</v>
      </c>
      <c r="F89" s="244" t="s">
        <v>328</v>
      </c>
      <c r="G89" s="242" t="s">
        <v>329</v>
      </c>
      <c r="H89" s="84"/>
    </row>
    <row r="90" spans="1:9" ht="307.5" customHeight="1">
      <c r="B90" s="277">
        <v>12</v>
      </c>
      <c r="C90" s="130" t="s">
        <v>251</v>
      </c>
      <c r="D90" s="231" t="s">
        <v>114</v>
      </c>
      <c r="E90" s="130" t="s">
        <v>291</v>
      </c>
      <c r="F90" s="214" t="s">
        <v>292</v>
      </c>
      <c r="G90" s="230" t="s">
        <v>293</v>
      </c>
      <c r="H90" s="236" t="s">
        <v>294</v>
      </c>
    </row>
    <row r="91" spans="1:9" ht="307.5" customHeight="1">
      <c r="B91" s="283">
        <v>13</v>
      </c>
      <c r="C91" s="130" t="s">
        <v>252</v>
      </c>
      <c r="D91" s="231" t="s">
        <v>253</v>
      </c>
      <c r="E91" s="130" t="s">
        <v>295</v>
      </c>
      <c r="F91" s="214" t="s">
        <v>296</v>
      </c>
      <c r="G91" s="230" t="s">
        <v>297</v>
      </c>
      <c r="H91" s="229" t="s">
        <v>220</v>
      </c>
    </row>
    <row r="92" spans="1:9" ht="307.5" customHeight="1">
      <c r="B92" s="277">
        <v>14</v>
      </c>
      <c r="C92" s="130" t="s">
        <v>254</v>
      </c>
      <c r="D92" s="231" t="s">
        <v>253</v>
      </c>
      <c r="E92" s="130" t="s">
        <v>255</v>
      </c>
      <c r="F92" s="214" t="s">
        <v>298</v>
      </c>
      <c r="G92" s="237" t="s">
        <v>256</v>
      </c>
      <c r="H92" s="238" t="s">
        <v>220</v>
      </c>
    </row>
    <row r="93" spans="1:9" ht="307.5" customHeight="1">
      <c r="B93" s="277">
        <v>15</v>
      </c>
      <c r="C93" s="130" t="s">
        <v>257</v>
      </c>
      <c r="D93" s="231" t="s">
        <v>253</v>
      </c>
      <c r="E93" s="130" t="s">
        <v>299</v>
      </c>
      <c r="F93" s="245" t="s">
        <v>330</v>
      </c>
      <c r="G93" s="239" t="s">
        <v>300</v>
      </c>
      <c r="H93" s="236" t="s">
        <v>301</v>
      </c>
    </row>
    <row r="94" spans="1:9" ht="223.5" customHeight="1">
      <c r="B94" s="277">
        <v>16</v>
      </c>
      <c r="C94" s="131" t="s">
        <v>179</v>
      </c>
      <c r="D94" s="131" t="s">
        <v>180</v>
      </c>
      <c r="E94" s="131" t="s">
        <v>181</v>
      </c>
      <c r="F94" s="131" t="s">
        <v>211</v>
      </c>
      <c r="G94" s="131" t="s">
        <v>283</v>
      </c>
      <c r="H94" s="131" t="s">
        <v>290</v>
      </c>
      <c r="I94" s="37" t="s">
        <v>50</v>
      </c>
    </row>
    <row r="95" spans="1:9" ht="267" customHeight="1">
      <c r="A95" s="33"/>
      <c r="B95" s="278">
        <v>17</v>
      </c>
      <c r="C95" s="130" t="s">
        <v>197</v>
      </c>
      <c r="D95" s="169" t="s">
        <v>198</v>
      </c>
      <c r="E95" s="169" t="s">
        <v>199</v>
      </c>
      <c r="F95" s="215" t="s">
        <v>302</v>
      </c>
      <c r="G95" s="215" t="s">
        <v>303</v>
      </c>
      <c r="H95" s="233" t="s">
        <v>304</v>
      </c>
      <c r="I95" s="38" t="s">
        <v>160</v>
      </c>
    </row>
    <row r="96" spans="1:9" ht="103.5" customHeight="1">
      <c r="A96" s="12"/>
      <c r="B96" s="278">
        <v>18</v>
      </c>
      <c r="C96" s="216" t="s">
        <v>115</v>
      </c>
      <c r="D96" s="199" t="s">
        <v>111</v>
      </c>
      <c r="E96" s="200" t="s">
        <v>169</v>
      </c>
      <c r="F96" s="168" t="s">
        <v>321</v>
      </c>
      <c r="G96" s="179" t="s">
        <v>322</v>
      </c>
      <c r="H96" s="232" t="s">
        <v>323</v>
      </c>
      <c r="I96" s="38"/>
    </row>
    <row r="97" spans="1:9" ht="91.5" customHeight="1">
      <c r="A97" s="279"/>
      <c r="B97" s="280"/>
      <c r="C97" s="530" t="s">
        <v>260</v>
      </c>
      <c r="D97" s="507"/>
      <c r="E97" s="508"/>
      <c r="F97" s="527" t="s">
        <v>261</v>
      </c>
      <c r="G97" s="528"/>
      <c r="H97" s="508"/>
      <c r="I97" s="38"/>
    </row>
    <row r="98" spans="1:9" ht="36.75" customHeight="1">
      <c r="A98" s="12"/>
      <c r="B98" s="177"/>
      <c r="C98" s="201" t="s">
        <v>237</v>
      </c>
      <c r="D98" s="202" t="s">
        <v>238</v>
      </c>
      <c r="E98" s="203" t="s">
        <v>239</v>
      </c>
      <c r="F98" s="196" t="s">
        <v>244</v>
      </c>
      <c r="G98" s="197" t="s">
        <v>262</v>
      </c>
      <c r="H98" s="197" t="s">
        <v>245</v>
      </c>
      <c r="I98" s="184"/>
    </row>
    <row r="99" spans="1:9" ht="36.75" customHeight="1">
      <c r="A99" s="12"/>
      <c r="B99" s="177"/>
      <c r="C99" s="192" t="s">
        <v>240</v>
      </c>
      <c r="D99" s="190">
        <v>22</v>
      </c>
      <c r="E99" s="194">
        <v>5.1764705882352942E-2</v>
      </c>
      <c r="F99" s="198" t="s">
        <v>246</v>
      </c>
      <c r="G99" s="205">
        <v>139</v>
      </c>
      <c r="H99" s="206">
        <v>0.31735159817351599</v>
      </c>
      <c r="I99" s="184"/>
    </row>
    <row r="100" spans="1:9" ht="21.75" customHeight="1">
      <c r="A100" s="12"/>
      <c r="B100" s="177"/>
      <c r="C100" s="192" t="s">
        <v>241</v>
      </c>
      <c r="D100" s="190">
        <v>215</v>
      </c>
      <c r="E100" s="194">
        <v>0.50588235294117645</v>
      </c>
      <c r="F100" s="198" t="s">
        <v>247</v>
      </c>
      <c r="G100" s="205">
        <v>268</v>
      </c>
      <c r="H100" s="206">
        <v>0.61187214611872143</v>
      </c>
      <c r="I100" s="184"/>
    </row>
    <row r="101" spans="1:9" ht="40.5" customHeight="1">
      <c r="A101" s="12"/>
      <c r="B101" s="177"/>
      <c r="C101" s="192" t="s">
        <v>242</v>
      </c>
      <c r="D101" s="190">
        <v>159</v>
      </c>
      <c r="E101" s="194">
        <v>0.37411764705882355</v>
      </c>
      <c r="F101" s="198" t="s">
        <v>248</v>
      </c>
      <c r="G101" s="205">
        <v>28</v>
      </c>
      <c r="H101" s="206">
        <v>6.3926940639269403E-2</v>
      </c>
      <c r="I101" s="184"/>
    </row>
    <row r="102" spans="1:9" ht="48" customHeight="1">
      <c r="A102" s="12"/>
      <c r="B102" s="177"/>
      <c r="C102" s="193" t="s">
        <v>243</v>
      </c>
      <c r="D102" s="190">
        <v>29</v>
      </c>
      <c r="E102" s="194">
        <v>6.8235294117647061E-2</v>
      </c>
      <c r="F102" s="198" t="s">
        <v>249</v>
      </c>
      <c r="G102" s="210">
        <v>3</v>
      </c>
      <c r="H102" s="206">
        <v>6.8493150684931503E-3</v>
      </c>
      <c r="I102" s="184"/>
    </row>
    <row r="103" spans="1:9" ht="39" customHeight="1" thickBot="1">
      <c r="B103" s="5"/>
      <c r="C103" s="191" t="s">
        <v>263</v>
      </c>
      <c r="D103" s="209">
        <v>425</v>
      </c>
      <c r="E103" s="204">
        <v>1</v>
      </c>
      <c r="F103" s="195" t="s">
        <v>250</v>
      </c>
      <c r="G103" s="207">
        <v>438</v>
      </c>
      <c r="H103" s="208">
        <v>1</v>
      </c>
      <c r="I103" s="185" t="s">
        <v>177</v>
      </c>
    </row>
    <row r="104" spans="1:9" ht="85.5" customHeight="1">
      <c r="B104" s="5"/>
      <c r="C104" s="187"/>
      <c r="D104" s="188"/>
      <c r="E104" s="189"/>
      <c r="F104" s="529" t="s">
        <v>264</v>
      </c>
      <c r="G104" s="529"/>
      <c r="H104" s="529"/>
      <c r="I104" s="185"/>
    </row>
    <row r="105" spans="1:9" ht="39" customHeight="1">
      <c r="B105" s="5"/>
      <c r="C105" s="187"/>
      <c r="D105" s="188"/>
      <c r="E105" s="189"/>
      <c r="F105" s="189"/>
      <c r="G105" s="189"/>
      <c r="H105" s="186"/>
      <c r="I105" s="185"/>
    </row>
    <row r="106" spans="1:9" ht="39" customHeight="1">
      <c r="B106" s="5"/>
      <c r="C106" s="187"/>
      <c r="D106" s="188"/>
      <c r="E106" s="189"/>
      <c r="F106" s="189"/>
      <c r="G106" s="189"/>
      <c r="H106" s="186"/>
      <c r="I106" s="185"/>
    </row>
    <row r="107" spans="1:9" ht="39" customHeight="1">
      <c r="B107" s="5"/>
      <c r="C107" s="187"/>
      <c r="D107" s="188"/>
      <c r="E107" s="189"/>
      <c r="F107" s="189"/>
      <c r="G107" s="189"/>
      <c r="H107" s="186"/>
      <c r="I107" s="185"/>
    </row>
    <row r="108" spans="1:9" ht="39" customHeight="1">
      <c r="B108" s="5"/>
      <c r="C108" s="181"/>
      <c r="D108" s="182"/>
      <c r="E108" s="183"/>
      <c r="F108" s="183"/>
      <c r="G108" s="183"/>
      <c r="H108" s="180"/>
      <c r="I108" s="40"/>
    </row>
    <row r="109" spans="1:9" ht="39" customHeight="1">
      <c r="B109" s="5"/>
      <c r="C109" s="181"/>
      <c r="D109" s="182"/>
      <c r="E109" s="183"/>
      <c r="F109" s="183"/>
      <c r="G109" s="183"/>
      <c r="H109" s="180"/>
      <c r="I109" s="40"/>
    </row>
    <row r="110" spans="1:9" ht="39" customHeight="1">
      <c r="B110" s="5"/>
      <c r="C110" s="181"/>
      <c r="D110" s="182"/>
      <c r="E110" s="183"/>
      <c r="F110" s="183"/>
      <c r="G110" s="183"/>
      <c r="H110" s="180"/>
      <c r="I110" s="40"/>
    </row>
    <row r="111" spans="1:9" ht="39" customHeight="1">
      <c r="B111" s="5"/>
      <c r="C111" s="181"/>
      <c r="D111" s="182"/>
      <c r="E111" s="183"/>
      <c r="F111" s="183"/>
      <c r="G111" s="183"/>
      <c r="H111" s="180"/>
      <c r="I111" s="40"/>
    </row>
    <row r="112" spans="1:9" ht="39" customHeight="1">
      <c r="B112" s="5"/>
      <c r="C112" s="181"/>
      <c r="D112" s="182"/>
      <c r="E112" s="183"/>
      <c r="F112" s="183"/>
      <c r="G112" s="183"/>
      <c r="H112" s="180"/>
      <c r="I112" s="40"/>
    </row>
    <row r="113" spans="2:9" ht="47.25" customHeight="1">
      <c r="B113" s="171" t="s">
        <v>51</v>
      </c>
      <c r="C113" s="124"/>
      <c r="D113" s="178"/>
      <c r="E113" s="124"/>
      <c r="F113" s="124"/>
      <c r="G113" s="124"/>
      <c r="H113" s="141"/>
      <c r="I113" s="41" t="s">
        <v>161</v>
      </c>
    </row>
    <row r="114" spans="2:9" ht="79.5" customHeight="1">
      <c r="B114" s="172" t="s">
        <v>52</v>
      </c>
      <c r="C114" s="172" t="s">
        <v>53</v>
      </c>
      <c r="D114" s="172" t="s">
        <v>54</v>
      </c>
      <c r="E114" s="172" t="s">
        <v>55</v>
      </c>
      <c r="F114" s="173" t="s">
        <v>56</v>
      </c>
      <c r="G114" s="172" t="s">
        <v>57</v>
      </c>
      <c r="H114" s="141"/>
      <c r="I114" s="36" t="s">
        <v>161</v>
      </c>
    </row>
    <row r="115" spans="2:9" ht="77.25" customHeight="1">
      <c r="B115" s="174">
        <v>405586</v>
      </c>
      <c r="C115" s="174">
        <v>264</v>
      </c>
      <c r="D115" s="175">
        <v>3400000</v>
      </c>
      <c r="E115" s="174" t="s">
        <v>117</v>
      </c>
      <c r="F115" s="174" t="s">
        <v>118</v>
      </c>
      <c r="G115" s="246" t="s">
        <v>331</v>
      </c>
      <c r="H115" s="142"/>
      <c r="I115" s="43" t="s">
        <v>161</v>
      </c>
    </row>
    <row r="116" spans="2:9" ht="75.75" customHeight="1">
      <c r="B116" s="174">
        <v>409144</v>
      </c>
      <c r="C116" s="174">
        <v>271</v>
      </c>
      <c r="D116" s="175">
        <v>2400000000</v>
      </c>
      <c r="E116" s="176" t="s">
        <v>332</v>
      </c>
      <c r="F116" s="247">
        <v>0</v>
      </c>
      <c r="G116" s="246" t="s">
        <v>333</v>
      </c>
      <c r="H116" s="142"/>
      <c r="I116" s="36" t="s">
        <v>161</v>
      </c>
    </row>
    <row r="117" spans="2:9" ht="51.75" customHeight="1">
      <c r="B117" s="95" t="s">
        <v>58</v>
      </c>
      <c r="C117" s="96"/>
      <c r="D117" s="97"/>
      <c r="E117" s="97"/>
      <c r="F117" s="97"/>
      <c r="G117" s="98"/>
      <c r="H117" s="143"/>
      <c r="I117" s="2" t="s">
        <v>160</v>
      </c>
    </row>
    <row r="118" spans="2:9" ht="40.5" customHeight="1">
      <c r="B118" s="480" t="s">
        <v>334</v>
      </c>
      <c r="C118" s="481"/>
      <c r="D118" s="482"/>
      <c r="E118" s="482"/>
      <c r="F118" s="482"/>
      <c r="G118" s="94"/>
      <c r="H118" s="141"/>
      <c r="I118" s="3" t="s">
        <v>161</v>
      </c>
    </row>
    <row r="119" spans="2:9" ht="55.5" customHeight="1">
      <c r="B119" s="99" t="s">
        <v>59</v>
      </c>
      <c r="C119" s="99" t="s">
        <v>60</v>
      </c>
      <c r="D119" s="100" t="s">
        <v>38</v>
      </c>
      <c r="E119" s="99" t="s">
        <v>61</v>
      </c>
      <c r="F119" s="99" t="s">
        <v>183</v>
      </c>
      <c r="G119" s="99" t="s">
        <v>62</v>
      </c>
      <c r="H119" s="141"/>
      <c r="I119" s="3" t="s">
        <v>161</v>
      </c>
    </row>
    <row r="120" spans="2:9" ht="30" customHeight="1">
      <c r="B120" s="483">
        <v>100</v>
      </c>
      <c r="C120" s="248">
        <v>111</v>
      </c>
      <c r="D120" s="102" t="s">
        <v>137</v>
      </c>
      <c r="E120" s="249">
        <v>8953200000</v>
      </c>
      <c r="F120" s="249">
        <v>2147900000</v>
      </c>
      <c r="G120" s="264">
        <f>+E120-F120</f>
        <v>6805300000</v>
      </c>
      <c r="H120" s="141"/>
      <c r="I120" s="44" t="s">
        <v>205</v>
      </c>
    </row>
    <row r="121" spans="2:9" ht="32.25" customHeight="1">
      <c r="B121" s="435"/>
      <c r="C121" s="248">
        <v>113</v>
      </c>
      <c r="D121" s="102" t="s">
        <v>138</v>
      </c>
      <c r="E121" s="249">
        <v>524836800</v>
      </c>
      <c r="F121" s="249">
        <v>131209200</v>
      </c>
      <c r="G121" s="264">
        <f t="shared" ref="G121:G125" si="0">+E121-F121</f>
        <v>393627600</v>
      </c>
      <c r="H121" s="141"/>
      <c r="I121" s="3" t="s">
        <v>161</v>
      </c>
    </row>
    <row r="122" spans="2:9" ht="33.75" customHeight="1">
      <c r="B122" s="435"/>
      <c r="C122" s="248">
        <v>114</v>
      </c>
      <c r="D122" s="102" t="s">
        <v>139</v>
      </c>
      <c r="E122" s="249">
        <v>789836400</v>
      </c>
      <c r="F122" s="249">
        <v>0</v>
      </c>
      <c r="G122" s="264">
        <f t="shared" si="0"/>
        <v>789836400</v>
      </c>
      <c r="H122" s="144"/>
      <c r="I122" s="39"/>
    </row>
    <row r="123" spans="2:9" ht="33" customHeight="1">
      <c r="B123" s="435"/>
      <c r="C123" s="248">
        <v>133</v>
      </c>
      <c r="D123" s="102" t="s">
        <v>140</v>
      </c>
      <c r="E123" s="249">
        <v>644111825</v>
      </c>
      <c r="F123" s="249">
        <v>175242130</v>
      </c>
      <c r="G123" s="264">
        <f t="shared" si="0"/>
        <v>468869695</v>
      </c>
      <c r="H123" s="144"/>
      <c r="I123" s="39"/>
    </row>
    <row r="124" spans="2:9" ht="34.5" customHeight="1">
      <c r="B124" s="435"/>
      <c r="C124" s="248">
        <v>144</v>
      </c>
      <c r="D124" s="102" t="s">
        <v>141</v>
      </c>
      <c r="E124" s="250">
        <v>200200000</v>
      </c>
      <c r="F124" s="249">
        <v>46200000</v>
      </c>
      <c r="G124" s="264">
        <f t="shared" si="0"/>
        <v>154000000</v>
      </c>
      <c r="H124" s="42"/>
      <c r="I124" s="39"/>
    </row>
    <row r="125" spans="2:9" ht="33" customHeight="1">
      <c r="B125" s="435"/>
      <c r="C125" s="248">
        <v>199</v>
      </c>
      <c r="D125" s="102" t="s">
        <v>142</v>
      </c>
      <c r="E125" s="249">
        <v>258960000</v>
      </c>
      <c r="F125" s="249">
        <v>39830000</v>
      </c>
      <c r="G125" s="264">
        <f t="shared" si="0"/>
        <v>219130000</v>
      </c>
      <c r="H125" s="145"/>
      <c r="I125" s="39"/>
    </row>
    <row r="126" spans="2:9" ht="25.5" customHeight="1">
      <c r="B126" s="483">
        <v>200</v>
      </c>
      <c r="C126" s="101"/>
      <c r="D126" s="102"/>
      <c r="E126" s="103"/>
      <c r="F126" s="103"/>
      <c r="G126" s="109"/>
      <c r="H126" s="144"/>
      <c r="I126" s="39"/>
    </row>
    <row r="127" spans="2:9" ht="43.5" customHeight="1">
      <c r="B127" s="435"/>
      <c r="C127" s="104">
        <v>210</v>
      </c>
      <c r="D127" s="105" t="s">
        <v>143</v>
      </c>
      <c r="E127" s="106">
        <f>+E128+E129+E130</f>
        <v>144000000</v>
      </c>
      <c r="F127" s="107">
        <f>+F128+F129+F130</f>
        <v>28409598</v>
      </c>
      <c r="G127" s="108">
        <f>+E127-F127</f>
        <v>115590402</v>
      </c>
      <c r="H127" s="144"/>
      <c r="I127" s="39"/>
    </row>
    <row r="128" spans="2:9" ht="45" customHeight="1">
      <c r="B128" s="435"/>
      <c r="C128" s="248">
        <v>211</v>
      </c>
      <c r="D128" s="102" t="s">
        <v>144</v>
      </c>
      <c r="E128" s="249">
        <v>96000000</v>
      </c>
      <c r="F128" s="249">
        <v>24610000</v>
      </c>
      <c r="G128" s="265">
        <f>+E128-F128</f>
        <v>71390000</v>
      </c>
      <c r="H128" s="144"/>
      <c r="I128" s="39"/>
    </row>
    <row r="129" spans="2:8" ht="42.75" customHeight="1">
      <c r="B129" s="435"/>
      <c r="C129" s="248">
        <v>212</v>
      </c>
      <c r="D129" s="102" t="s">
        <v>145</v>
      </c>
      <c r="E129" s="249">
        <v>16800000</v>
      </c>
      <c r="F129" s="249">
        <v>3125914</v>
      </c>
      <c r="G129" s="266">
        <f>+E129-F129</f>
        <v>13674086</v>
      </c>
      <c r="H129" s="146"/>
    </row>
    <row r="130" spans="2:8" ht="42.75" customHeight="1">
      <c r="B130" s="435"/>
      <c r="C130" s="248">
        <v>214</v>
      </c>
      <c r="D130" s="102" t="s">
        <v>146</v>
      </c>
      <c r="E130" s="249">
        <v>31200000</v>
      </c>
      <c r="F130" s="249">
        <v>673684</v>
      </c>
      <c r="G130" s="266">
        <f>+E130-F130</f>
        <v>30526316</v>
      </c>
      <c r="H130" s="146"/>
    </row>
    <row r="131" spans="2:8" ht="42.75" customHeight="1">
      <c r="B131" s="435"/>
      <c r="C131" s="104">
        <v>230</v>
      </c>
      <c r="D131" s="251" t="s">
        <v>147</v>
      </c>
      <c r="E131" s="107">
        <f>SUM(E132)</f>
        <v>4953599</v>
      </c>
      <c r="F131" s="107">
        <f>SUM(F132)</f>
        <v>0</v>
      </c>
      <c r="G131" s="117">
        <f t="shared" ref="G131:G136" si="1">+E131-F131</f>
        <v>4953599</v>
      </c>
      <c r="H131" s="146"/>
    </row>
    <row r="132" spans="2:8" ht="42.75" customHeight="1">
      <c r="B132" s="435"/>
      <c r="C132" s="110">
        <v>232</v>
      </c>
      <c r="D132" s="111" t="s">
        <v>335</v>
      </c>
      <c r="E132" s="249">
        <v>4953599</v>
      </c>
      <c r="F132" s="249">
        <v>0</v>
      </c>
      <c r="G132" s="267">
        <f t="shared" si="1"/>
        <v>4953599</v>
      </c>
      <c r="H132" s="146"/>
    </row>
    <row r="133" spans="2:8" ht="42.75" customHeight="1">
      <c r="B133" s="435"/>
      <c r="C133" s="112">
        <v>240</v>
      </c>
      <c r="D133" s="113" t="s">
        <v>148</v>
      </c>
      <c r="E133" s="107">
        <f>SUM(E134:E136)</f>
        <v>26426529</v>
      </c>
      <c r="F133" s="107">
        <f>SUM(F134:F136)</f>
        <v>7350529</v>
      </c>
      <c r="G133" s="115">
        <f t="shared" si="1"/>
        <v>19076000</v>
      </c>
      <c r="H133" s="146"/>
    </row>
    <row r="134" spans="2:8" ht="42.75" customHeight="1">
      <c r="B134" s="435"/>
      <c r="C134" s="248">
        <v>242</v>
      </c>
      <c r="D134" s="102" t="s">
        <v>182</v>
      </c>
      <c r="E134" s="249">
        <v>11570000</v>
      </c>
      <c r="F134" s="249">
        <v>1958000</v>
      </c>
      <c r="G134" s="268">
        <f t="shared" si="1"/>
        <v>9612000</v>
      </c>
      <c r="H134" s="146"/>
    </row>
    <row r="135" spans="2:8" ht="36" customHeight="1">
      <c r="B135" s="435"/>
      <c r="C135" s="248">
        <v>244</v>
      </c>
      <c r="D135" s="102" t="s">
        <v>149</v>
      </c>
      <c r="E135" s="252">
        <v>10402529</v>
      </c>
      <c r="F135" s="249">
        <v>5392529</v>
      </c>
      <c r="G135" s="268">
        <f t="shared" si="1"/>
        <v>5010000</v>
      </c>
      <c r="H135" s="45"/>
    </row>
    <row r="136" spans="2:8" ht="36" customHeight="1">
      <c r="B136" s="435"/>
      <c r="C136" s="248">
        <v>246</v>
      </c>
      <c r="D136" s="102" t="s">
        <v>336</v>
      </c>
      <c r="E136" s="249">
        <v>4454000</v>
      </c>
      <c r="F136" s="249">
        <v>0</v>
      </c>
      <c r="G136" s="268">
        <f t="shared" si="1"/>
        <v>4454000</v>
      </c>
      <c r="H136" s="45"/>
    </row>
    <row r="137" spans="2:8" ht="30.75" customHeight="1">
      <c r="B137" s="435"/>
      <c r="C137" s="112">
        <v>250</v>
      </c>
      <c r="D137" s="105" t="s">
        <v>150</v>
      </c>
      <c r="E137" s="107">
        <f>SUM(E138:E139)</f>
        <v>166156460</v>
      </c>
      <c r="F137" s="114">
        <f>+F138+F139</f>
        <v>139996400</v>
      </c>
      <c r="G137" s="115">
        <f>+E137-F137</f>
        <v>26160060</v>
      </c>
      <c r="H137" s="45"/>
    </row>
    <row r="138" spans="2:8" ht="36.75" customHeight="1">
      <c r="B138" s="435"/>
      <c r="C138" s="248">
        <v>251</v>
      </c>
      <c r="D138" s="102" t="s">
        <v>151</v>
      </c>
      <c r="E138" s="253">
        <v>126000000</v>
      </c>
      <c r="F138" s="116">
        <v>126000000</v>
      </c>
      <c r="G138" s="269">
        <f t="shared" ref="G138:G139" si="2">+E138-F138</f>
        <v>0</v>
      </c>
      <c r="H138" s="45"/>
    </row>
    <row r="139" spans="2:8" ht="27.75" customHeight="1">
      <c r="B139" s="435"/>
      <c r="C139" s="248">
        <v>255</v>
      </c>
      <c r="D139" s="102" t="s">
        <v>152</v>
      </c>
      <c r="E139" s="253">
        <v>40156460</v>
      </c>
      <c r="F139" s="116">
        <v>13996400</v>
      </c>
      <c r="G139" s="269">
        <f t="shared" si="2"/>
        <v>26160060</v>
      </c>
      <c r="H139" s="45"/>
    </row>
    <row r="140" spans="2:8" ht="33" customHeight="1">
      <c r="B140" s="435"/>
      <c r="C140" s="112">
        <v>260</v>
      </c>
      <c r="D140" s="105" t="s">
        <v>153</v>
      </c>
      <c r="E140" s="107">
        <f>SUM(E141:E143)</f>
        <v>19191206</v>
      </c>
      <c r="F140" s="114">
        <f>+F141+F142+F143</f>
        <v>3880000</v>
      </c>
      <c r="G140" s="117">
        <f>+E140-F140</f>
        <v>15311206</v>
      </c>
      <c r="H140" s="45"/>
    </row>
    <row r="141" spans="2:8" ht="38.25" customHeight="1">
      <c r="B141" s="435"/>
      <c r="C141" s="254">
        <v>263</v>
      </c>
      <c r="D141" s="255" t="s">
        <v>217</v>
      </c>
      <c r="E141" s="249">
        <v>197806</v>
      </c>
      <c r="F141" s="114">
        <v>0</v>
      </c>
      <c r="G141" s="270">
        <f t="shared" ref="G141:G158" si="3">+E141-F141</f>
        <v>197806</v>
      </c>
      <c r="H141" s="45"/>
    </row>
    <row r="142" spans="2:8" ht="27.75" customHeight="1">
      <c r="B142" s="435"/>
      <c r="C142" s="110">
        <v>264</v>
      </c>
      <c r="D142" s="255" t="s">
        <v>337</v>
      </c>
      <c r="E142" s="249">
        <v>18400000</v>
      </c>
      <c r="F142" s="249">
        <v>3400000</v>
      </c>
      <c r="G142" s="267">
        <f t="shared" si="3"/>
        <v>15000000</v>
      </c>
      <c r="H142" s="45"/>
    </row>
    <row r="143" spans="2:8" ht="30" customHeight="1">
      <c r="B143" s="435"/>
      <c r="C143" s="110">
        <v>268</v>
      </c>
      <c r="D143" s="256" t="s">
        <v>338</v>
      </c>
      <c r="E143" s="249">
        <v>593400</v>
      </c>
      <c r="F143" s="249">
        <v>480000</v>
      </c>
      <c r="G143" s="267">
        <f t="shared" si="3"/>
        <v>113400</v>
      </c>
      <c r="H143" s="45"/>
    </row>
    <row r="144" spans="2:8" ht="27.75" customHeight="1">
      <c r="B144" s="435"/>
      <c r="C144" s="112">
        <v>270</v>
      </c>
      <c r="D144" s="105" t="s">
        <v>154</v>
      </c>
      <c r="E144" s="107">
        <f>+E145</f>
        <v>1001599130</v>
      </c>
      <c r="F144" s="107">
        <f>+F145</f>
        <v>151998000</v>
      </c>
      <c r="G144" s="117">
        <f t="shared" si="3"/>
        <v>849601130</v>
      </c>
      <c r="H144" s="45"/>
    </row>
    <row r="145" spans="2:8" ht="27.75" customHeight="1">
      <c r="B145" s="435"/>
      <c r="C145" s="254">
        <v>271</v>
      </c>
      <c r="D145" s="102" t="s">
        <v>155</v>
      </c>
      <c r="E145" s="249">
        <v>1001599130</v>
      </c>
      <c r="F145" s="249">
        <v>151998000</v>
      </c>
      <c r="G145" s="271">
        <f t="shared" si="3"/>
        <v>849601130</v>
      </c>
      <c r="H145" s="45"/>
    </row>
    <row r="146" spans="2:8" ht="27.75" customHeight="1">
      <c r="B146" s="435"/>
      <c r="C146" s="112">
        <v>280</v>
      </c>
      <c r="D146" s="105" t="s">
        <v>339</v>
      </c>
      <c r="E146" s="107">
        <f>SUM(E147)</f>
        <v>3200000</v>
      </c>
      <c r="F146" s="107">
        <f>SUM(F147)</f>
        <v>0</v>
      </c>
      <c r="G146" s="272">
        <f t="shared" si="3"/>
        <v>3200000</v>
      </c>
      <c r="H146" s="45"/>
    </row>
    <row r="147" spans="2:8" ht="27.75" customHeight="1">
      <c r="B147" s="484"/>
      <c r="C147" s="254">
        <v>282</v>
      </c>
      <c r="D147" s="102" t="s">
        <v>340</v>
      </c>
      <c r="E147" s="249">
        <v>3200000</v>
      </c>
      <c r="F147" s="249">
        <v>0</v>
      </c>
      <c r="G147" s="271">
        <f t="shared" si="3"/>
        <v>3200000</v>
      </c>
      <c r="H147" s="45"/>
    </row>
    <row r="148" spans="2:8" ht="42" customHeight="1">
      <c r="B148" s="435">
        <v>300</v>
      </c>
      <c r="C148" s="112">
        <v>330</v>
      </c>
      <c r="D148" s="105" t="s">
        <v>341</v>
      </c>
      <c r="E148" s="107">
        <f>SUM(E149)</f>
        <v>1500000</v>
      </c>
      <c r="F148" s="107">
        <f>SUM(F149)</f>
        <v>0</v>
      </c>
      <c r="G148" s="272">
        <f t="shared" si="3"/>
        <v>1500000</v>
      </c>
      <c r="H148" s="45"/>
    </row>
    <row r="149" spans="2:8" ht="42" customHeight="1">
      <c r="B149" s="435"/>
      <c r="C149" s="254">
        <v>334</v>
      </c>
      <c r="D149" s="102" t="s">
        <v>342</v>
      </c>
      <c r="E149" s="249">
        <v>1500000</v>
      </c>
      <c r="F149" s="249">
        <v>0</v>
      </c>
      <c r="G149" s="271">
        <f t="shared" si="3"/>
        <v>1500000</v>
      </c>
      <c r="H149" s="45"/>
    </row>
    <row r="150" spans="2:8" ht="42" customHeight="1">
      <c r="B150" s="435"/>
      <c r="C150" s="112">
        <v>340</v>
      </c>
      <c r="D150" s="105" t="s">
        <v>343</v>
      </c>
      <c r="E150" s="107">
        <f>SUM(E151)</f>
        <v>3000000</v>
      </c>
      <c r="F150" s="107">
        <f>SUM(F151)</f>
        <v>0</v>
      </c>
      <c r="G150" s="272">
        <f t="shared" si="3"/>
        <v>3000000</v>
      </c>
      <c r="H150" s="45"/>
    </row>
    <row r="151" spans="2:8" ht="42" customHeight="1">
      <c r="B151" s="435"/>
      <c r="C151" s="254">
        <v>343</v>
      </c>
      <c r="D151" s="102" t="s">
        <v>344</v>
      </c>
      <c r="E151" s="249">
        <v>3000000</v>
      </c>
      <c r="F151" s="249">
        <v>0</v>
      </c>
      <c r="G151" s="271">
        <f t="shared" si="3"/>
        <v>3000000</v>
      </c>
      <c r="H151" s="45"/>
    </row>
    <row r="152" spans="2:8" ht="42" customHeight="1">
      <c r="B152" s="435"/>
      <c r="C152" s="112">
        <v>350</v>
      </c>
      <c r="D152" s="105" t="s">
        <v>345</v>
      </c>
      <c r="E152" s="107">
        <f>SUM(E153)</f>
        <v>1500000</v>
      </c>
      <c r="F152" s="107">
        <f>SUM(F153)</f>
        <v>0</v>
      </c>
      <c r="G152" s="272">
        <f t="shared" si="3"/>
        <v>1500000</v>
      </c>
      <c r="H152" s="45"/>
    </row>
    <row r="153" spans="2:8" ht="42" customHeight="1">
      <c r="B153" s="435"/>
      <c r="C153" s="254">
        <v>351</v>
      </c>
      <c r="D153" s="102" t="s">
        <v>346</v>
      </c>
      <c r="E153" s="249">
        <v>1500000</v>
      </c>
      <c r="F153" s="249">
        <v>0</v>
      </c>
      <c r="G153" s="271">
        <f t="shared" si="3"/>
        <v>1500000</v>
      </c>
      <c r="H153" s="45"/>
    </row>
    <row r="154" spans="2:8" ht="42" customHeight="1">
      <c r="B154" s="435"/>
      <c r="C154" s="112">
        <v>360</v>
      </c>
      <c r="D154" s="105" t="s">
        <v>156</v>
      </c>
      <c r="E154" s="107">
        <f>+E155</f>
        <v>8000000</v>
      </c>
      <c r="F154" s="107">
        <f>+F155</f>
        <v>0</v>
      </c>
      <c r="G154" s="117">
        <f t="shared" si="3"/>
        <v>8000000</v>
      </c>
      <c r="H154" s="45"/>
    </row>
    <row r="155" spans="2:8" ht="42" customHeight="1">
      <c r="B155" s="435"/>
      <c r="C155" s="254">
        <v>361</v>
      </c>
      <c r="D155" s="102" t="s">
        <v>157</v>
      </c>
      <c r="E155" s="249">
        <v>8000000</v>
      </c>
      <c r="F155" s="249">
        <v>0</v>
      </c>
      <c r="G155" s="271">
        <f t="shared" si="3"/>
        <v>8000000</v>
      </c>
      <c r="H155" s="45"/>
    </row>
    <row r="156" spans="2:8" ht="27.75" customHeight="1">
      <c r="B156" s="435"/>
      <c r="C156" s="112">
        <v>390</v>
      </c>
      <c r="D156" s="257" t="s">
        <v>347</v>
      </c>
      <c r="E156" s="114">
        <f>SUM(E157)</f>
        <v>3000000</v>
      </c>
      <c r="F156" s="112">
        <f>SUM(F157)</f>
        <v>0</v>
      </c>
      <c r="G156" s="273">
        <f t="shared" si="3"/>
        <v>3000000</v>
      </c>
      <c r="H156" s="45"/>
    </row>
    <row r="157" spans="2:8" ht="27.75" customHeight="1">
      <c r="B157" s="435"/>
      <c r="C157" s="254">
        <v>391</v>
      </c>
      <c r="D157" s="102" t="s">
        <v>348</v>
      </c>
      <c r="E157" s="249">
        <v>3000000</v>
      </c>
      <c r="F157" s="249">
        <v>0</v>
      </c>
      <c r="G157" s="271">
        <f t="shared" si="3"/>
        <v>3000000</v>
      </c>
      <c r="H157" s="45"/>
    </row>
    <row r="158" spans="2:8" ht="37.5" customHeight="1">
      <c r="B158" s="483">
        <v>900</v>
      </c>
      <c r="C158" s="112">
        <v>910</v>
      </c>
      <c r="D158" s="258" t="s">
        <v>158</v>
      </c>
      <c r="E158" s="107">
        <v>7890100</v>
      </c>
      <c r="F158" s="107">
        <f>SUM(F159)</f>
        <v>5892400</v>
      </c>
      <c r="G158" s="117">
        <f t="shared" si="3"/>
        <v>1997700</v>
      </c>
      <c r="H158" s="45"/>
    </row>
    <row r="159" spans="2:8" ht="43.5" customHeight="1">
      <c r="B159" s="484"/>
      <c r="C159" s="254">
        <v>911</v>
      </c>
      <c r="D159" s="118" t="s">
        <v>349</v>
      </c>
      <c r="E159" s="249">
        <v>0</v>
      </c>
      <c r="F159" s="249">
        <v>5892400</v>
      </c>
      <c r="G159" s="267">
        <v>0</v>
      </c>
      <c r="H159" s="45"/>
    </row>
    <row r="160" spans="2:8" ht="51" customHeight="1">
      <c r="B160" s="531" t="s">
        <v>221</v>
      </c>
      <c r="C160" s="531"/>
      <c r="D160" s="531"/>
      <c r="E160" s="531"/>
      <c r="F160" s="531"/>
      <c r="G160" s="531"/>
      <c r="H160" s="162"/>
    </row>
    <row r="161" spans="2:8" ht="54" customHeight="1">
      <c r="B161" s="524" t="s">
        <v>305</v>
      </c>
      <c r="C161" s="525"/>
      <c r="D161" s="525"/>
      <c r="E161" s="525"/>
      <c r="F161" s="525"/>
      <c r="G161" s="526"/>
      <c r="H161" s="163"/>
    </row>
    <row r="162" spans="2:8" ht="32.25" customHeight="1">
      <c r="B162" s="164" t="s">
        <v>222</v>
      </c>
      <c r="C162" s="164" t="s">
        <v>222</v>
      </c>
      <c r="D162" s="165" t="s">
        <v>223</v>
      </c>
      <c r="E162" s="166" t="s">
        <v>183</v>
      </c>
      <c r="F162" s="166" t="s">
        <v>224</v>
      </c>
      <c r="G162" s="167" t="s">
        <v>225</v>
      </c>
      <c r="H162" s="158" t="s">
        <v>226</v>
      </c>
    </row>
    <row r="163" spans="2:8" ht="26.25" customHeight="1">
      <c r="B163" s="254">
        <v>100</v>
      </c>
      <c r="C163" s="259" t="s">
        <v>227</v>
      </c>
      <c r="D163" s="260">
        <f>11371145025/1000</f>
        <v>11371145.025</v>
      </c>
      <c r="E163" s="261">
        <f>2540381330/1000</f>
        <v>2540381.33</v>
      </c>
      <c r="F163" s="261">
        <f t="shared" ref="F163:F168" si="4">+D163-E163</f>
        <v>8830763.6950000003</v>
      </c>
      <c r="G163" s="274">
        <f>+E163/D163*100</f>
        <v>22.340593884035879</v>
      </c>
      <c r="H163" s="274">
        <f>+D163/D169*100</f>
        <v>85.7597926703246</v>
      </c>
    </row>
    <row r="164" spans="2:8" ht="29.25" customHeight="1">
      <c r="B164" s="254">
        <v>200</v>
      </c>
      <c r="C164" s="259" t="s">
        <v>228</v>
      </c>
      <c r="D164" s="262">
        <f>1365526924/1000</f>
        <v>1365526.9240000001</v>
      </c>
      <c r="E164" s="261">
        <f>331634527/1000</f>
        <v>331634.527</v>
      </c>
      <c r="F164" s="261">
        <f t="shared" si="4"/>
        <v>1033892.3970000001</v>
      </c>
      <c r="G164" s="274">
        <f t="shared" ref="G164:G168" si="5">+E164/D164*100</f>
        <v>24.286194667517226</v>
      </c>
      <c r="H164" s="274">
        <f>+D164/D169*100</f>
        <v>10.298637967462392</v>
      </c>
    </row>
    <row r="165" spans="2:8" ht="23.25" customHeight="1">
      <c r="B165" s="254">
        <v>300</v>
      </c>
      <c r="C165" s="263" t="s">
        <v>229</v>
      </c>
      <c r="D165" s="262">
        <f>17000000/1000</f>
        <v>17000</v>
      </c>
      <c r="E165" s="261">
        <f>0/1000</f>
        <v>0</v>
      </c>
      <c r="F165" s="261">
        <f t="shared" si="4"/>
        <v>17000</v>
      </c>
      <c r="G165" s="274">
        <f t="shared" si="5"/>
        <v>0</v>
      </c>
      <c r="H165" s="274">
        <f>+D165/D169*100</f>
        <v>0.12821193223639482</v>
      </c>
    </row>
    <row r="166" spans="2:8" ht="39.75" hidden="1" customHeight="1">
      <c r="B166" s="254">
        <v>500</v>
      </c>
      <c r="C166" s="259" t="s">
        <v>230</v>
      </c>
      <c r="D166" s="262">
        <v>70000</v>
      </c>
      <c r="E166" s="261">
        <f>67161800/1000</f>
        <v>67161.8</v>
      </c>
      <c r="F166" s="261">
        <f t="shared" si="4"/>
        <v>2838.1999999999971</v>
      </c>
      <c r="G166" s="274">
        <f t="shared" si="5"/>
        <v>95.945428571428565</v>
      </c>
      <c r="H166" s="274" t="e">
        <f t="shared" ref="H166:H167" si="6">+D166/D171*100</f>
        <v>#DIV/0!</v>
      </c>
    </row>
    <row r="167" spans="2:8" ht="36" hidden="1" customHeight="1">
      <c r="B167" s="254">
        <v>800</v>
      </c>
      <c r="C167" s="259" t="s">
        <v>231</v>
      </c>
      <c r="D167" s="262">
        <v>427734.261</v>
      </c>
      <c r="E167" s="261">
        <f>427734261/1000</f>
        <v>427734.261</v>
      </c>
      <c r="F167" s="261">
        <f t="shared" si="4"/>
        <v>0</v>
      </c>
      <c r="G167" s="274">
        <f t="shared" si="5"/>
        <v>100</v>
      </c>
      <c r="H167" s="274" t="e">
        <f t="shared" si="6"/>
        <v>#DIV/0!</v>
      </c>
    </row>
    <row r="168" spans="2:8" ht="36" customHeight="1">
      <c r="B168" s="254">
        <v>900</v>
      </c>
      <c r="C168" s="259" t="s">
        <v>232</v>
      </c>
      <c r="D168" s="262">
        <f>7890100/1000</f>
        <v>7890.1</v>
      </c>
      <c r="E168" s="261">
        <f>5892400/1000</f>
        <v>5892.4</v>
      </c>
      <c r="F168" s="261">
        <f t="shared" si="4"/>
        <v>1997.7000000000007</v>
      </c>
      <c r="G168" s="274">
        <f t="shared" si="5"/>
        <v>74.680929265788762</v>
      </c>
      <c r="H168" s="274">
        <f>+D168/D169*100</f>
        <v>5.9506174502257578E-2</v>
      </c>
    </row>
    <row r="169" spans="2:8" ht="23.25" customHeight="1">
      <c r="B169" s="159" t="s">
        <v>233</v>
      </c>
      <c r="C169" s="159" t="s">
        <v>233</v>
      </c>
      <c r="D169" s="160">
        <f>SUM(D163:D168)</f>
        <v>13259296.310000001</v>
      </c>
      <c r="E169" s="160">
        <f>SUM(E163:E168)</f>
        <v>3372804.3179999995</v>
      </c>
      <c r="F169" s="160">
        <f>SUM(F163:F168)</f>
        <v>9886491.9919999987</v>
      </c>
      <c r="G169" s="161">
        <f t="shared" ref="G169" si="7">+E169*100/D169</f>
        <v>25.437279921531516</v>
      </c>
      <c r="H169" s="275">
        <f>+H163+H164+H165+H168</f>
        <v>96.246148744525655</v>
      </c>
    </row>
    <row r="170" spans="2:8" ht="77.25" customHeight="1">
      <c r="B170" s="157"/>
      <c r="C170" s="157"/>
      <c r="D170" s="157"/>
      <c r="E170" s="157"/>
      <c r="F170" s="157"/>
      <c r="G170" s="157"/>
      <c r="H170" s="45"/>
    </row>
    <row r="171" spans="2:8" ht="77.25" customHeight="1">
      <c r="B171" s="157"/>
      <c r="C171" s="157"/>
      <c r="D171" s="157"/>
      <c r="E171" s="157"/>
      <c r="F171" s="157"/>
      <c r="G171" s="157"/>
      <c r="H171" s="45"/>
    </row>
    <row r="172" spans="2:8" ht="77.25" customHeight="1">
      <c r="B172" s="157"/>
      <c r="C172" s="157"/>
      <c r="D172" s="157"/>
      <c r="E172" s="157"/>
      <c r="F172" s="157"/>
      <c r="G172" s="157"/>
      <c r="H172" s="45"/>
    </row>
    <row r="173" spans="2:8" ht="77.25" customHeight="1">
      <c r="B173" s="157"/>
      <c r="C173" s="157"/>
      <c r="D173" s="157"/>
      <c r="E173" s="157"/>
      <c r="F173" s="157"/>
      <c r="G173" s="157"/>
      <c r="H173" s="45"/>
    </row>
    <row r="174" spans="2:8" ht="27.75" customHeight="1">
      <c r="B174" s="148"/>
      <c r="C174" s="1"/>
      <c r="D174" s="46"/>
      <c r="E174" s="47"/>
      <c r="F174" s="48"/>
      <c r="H174" s="45"/>
    </row>
    <row r="175" spans="2:8" ht="27.75" customHeight="1">
      <c r="B175" s="119" t="s">
        <v>64</v>
      </c>
      <c r="C175" s="120"/>
      <c r="D175" s="120"/>
      <c r="E175" s="120"/>
      <c r="F175" s="121"/>
      <c r="H175" s="45"/>
    </row>
    <row r="176" spans="2:8" ht="39.75" customHeight="1">
      <c r="B176" s="65" t="s">
        <v>65</v>
      </c>
      <c r="C176" s="65" t="s">
        <v>66</v>
      </c>
      <c r="D176" s="65" t="s">
        <v>67</v>
      </c>
      <c r="E176" s="65" t="s">
        <v>63</v>
      </c>
      <c r="F176" s="87" t="s">
        <v>68</v>
      </c>
      <c r="H176" s="45"/>
    </row>
    <row r="177" spans="2:8" ht="27.75" customHeight="1">
      <c r="B177" s="486" t="s">
        <v>119</v>
      </c>
      <c r="C177" s="487"/>
      <c r="D177" s="487"/>
      <c r="E177" s="487"/>
      <c r="F177" s="488"/>
      <c r="H177" s="45"/>
    </row>
    <row r="178" spans="2:8" ht="27.75" customHeight="1">
      <c r="B178" s="49"/>
      <c r="C178" s="49"/>
      <c r="D178" s="49"/>
      <c r="E178" s="49"/>
      <c r="H178" s="45"/>
    </row>
    <row r="179" spans="2:8" ht="34.5" customHeight="1">
      <c r="B179" s="119" t="s">
        <v>69</v>
      </c>
      <c r="C179" s="120"/>
      <c r="D179" s="120"/>
      <c r="E179" s="120"/>
      <c r="F179" s="120"/>
      <c r="G179" s="120"/>
      <c r="H179" s="147"/>
    </row>
    <row r="180" spans="2:8" ht="27" customHeight="1">
      <c r="B180" s="489" t="s">
        <v>132</v>
      </c>
      <c r="C180" s="491" t="s">
        <v>120</v>
      </c>
      <c r="D180" s="149" t="s">
        <v>120</v>
      </c>
      <c r="E180" s="491" t="s">
        <v>121</v>
      </c>
      <c r="F180" s="491" t="s">
        <v>122</v>
      </c>
      <c r="G180" s="491" t="s">
        <v>123</v>
      </c>
      <c r="H180" s="491" t="s">
        <v>124</v>
      </c>
    </row>
    <row r="181" spans="2:8" ht="37.5" customHeight="1">
      <c r="B181" s="490"/>
      <c r="C181" s="492"/>
      <c r="D181" s="149" t="s">
        <v>125</v>
      </c>
      <c r="E181" s="492"/>
      <c r="F181" s="492"/>
      <c r="G181" s="492"/>
      <c r="H181" s="492"/>
    </row>
    <row r="182" spans="2:8" ht="51" customHeight="1">
      <c r="B182" s="496" t="s">
        <v>306</v>
      </c>
      <c r="C182" s="497"/>
      <c r="D182" s="132" t="s">
        <v>70</v>
      </c>
      <c r="E182" s="133"/>
      <c r="F182" s="133"/>
      <c r="G182" s="133"/>
      <c r="H182" s="134"/>
    </row>
    <row r="183" spans="2:8" ht="47.25" customHeight="1">
      <c r="B183" s="135" t="s">
        <v>126</v>
      </c>
      <c r="C183" s="136">
        <v>21</v>
      </c>
      <c r="D183" s="136" t="s">
        <v>127</v>
      </c>
      <c r="E183" s="136" t="s">
        <v>127</v>
      </c>
      <c r="F183" s="136" t="s">
        <v>129</v>
      </c>
      <c r="G183" s="136">
        <v>11</v>
      </c>
      <c r="H183" s="240" t="s">
        <v>307</v>
      </c>
    </row>
    <row r="184" spans="2:8" ht="47.25" customHeight="1">
      <c r="B184" s="135" t="s">
        <v>128</v>
      </c>
      <c r="C184" s="136">
        <v>46</v>
      </c>
      <c r="D184" s="136" t="s">
        <v>129</v>
      </c>
      <c r="E184" s="136">
        <v>1</v>
      </c>
      <c r="F184" s="136" t="s">
        <v>129</v>
      </c>
      <c r="G184" s="136">
        <v>1</v>
      </c>
      <c r="H184" s="240" t="s">
        <v>308</v>
      </c>
    </row>
    <row r="185" spans="2:8" ht="47.25" customHeight="1">
      <c r="B185" s="135" t="s">
        <v>130</v>
      </c>
      <c r="C185" s="136">
        <v>9</v>
      </c>
      <c r="D185" s="136" t="s">
        <v>129</v>
      </c>
      <c r="E185" s="136">
        <v>2</v>
      </c>
      <c r="F185" s="136" t="s">
        <v>129</v>
      </c>
      <c r="G185" s="136">
        <v>13</v>
      </c>
      <c r="H185" s="240" t="s">
        <v>309</v>
      </c>
    </row>
    <row r="186" spans="2:8" ht="47.25" customHeight="1">
      <c r="B186" s="137" t="s">
        <v>131</v>
      </c>
      <c r="C186" s="137">
        <f>SUM(C174:C185)</f>
        <v>76</v>
      </c>
      <c r="D186" s="137" t="s">
        <v>127</v>
      </c>
      <c r="E186" s="137">
        <f>SUM(E174:E185)</f>
        <v>3</v>
      </c>
      <c r="F186" s="136" t="s">
        <v>129</v>
      </c>
      <c r="G186" s="137">
        <f>SUM(G174:G185)</f>
        <v>25</v>
      </c>
      <c r="H186" s="136">
        <v>25</v>
      </c>
    </row>
    <row r="187" spans="2:8">
      <c r="B187" s="50"/>
      <c r="C187" s="51"/>
      <c r="D187" s="51"/>
      <c r="E187" s="51"/>
      <c r="F187" s="51"/>
      <c r="G187" s="51"/>
      <c r="H187" s="51"/>
    </row>
    <row r="188" spans="2:8" ht="27.75" customHeight="1">
      <c r="B188" s="5"/>
      <c r="C188" s="5"/>
      <c r="D188" s="5"/>
      <c r="E188" s="5"/>
      <c r="F188" s="5"/>
      <c r="H188" s="52"/>
    </row>
    <row r="189" spans="2:8" ht="21" customHeight="1">
      <c r="B189" s="123" t="s">
        <v>174</v>
      </c>
      <c r="C189" s="124"/>
      <c r="D189" s="124"/>
      <c r="E189" s="124"/>
      <c r="F189" s="124"/>
      <c r="H189" s="53"/>
    </row>
    <row r="190" spans="2:8" ht="20.25" customHeight="1">
      <c r="B190" s="498" t="s">
        <v>71</v>
      </c>
      <c r="C190" s="499"/>
      <c r="D190" s="499"/>
      <c r="E190" s="499"/>
      <c r="F190" s="499"/>
      <c r="H190" s="53"/>
    </row>
    <row r="191" spans="2:8" ht="56.25" customHeight="1">
      <c r="B191" s="125" t="s">
        <v>184</v>
      </c>
      <c r="C191" s="126" t="s">
        <v>38</v>
      </c>
      <c r="D191" s="500" t="s">
        <v>193</v>
      </c>
      <c r="E191" s="500"/>
      <c r="F191" s="127" t="s">
        <v>185</v>
      </c>
      <c r="H191" s="53"/>
    </row>
    <row r="192" spans="2:8" ht="36.75" customHeight="1">
      <c r="B192" s="128">
        <v>0</v>
      </c>
      <c r="C192" s="235" t="s">
        <v>310</v>
      </c>
      <c r="D192" s="533" t="s">
        <v>186</v>
      </c>
      <c r="E192" s="533"/>
      <c r="F192" s="233" t="s">
        <v>311</v>
      </c>
      <c r="H192" s="53"/>
    </row>
    <row r="193" spans="2:8" ht="36.75" customHeight="1">
      <c r="B193" s="128"/>
      <c r="C193" s="235" t="s">
        <v>312</v>
      </c>
      <c r="D193" s="533" t="s">
        <v>186</v>
      </c>
      <c r="E193" s="533"/>
      <c r="F193" s="233" t="s">
        <v>311</v>
      </c>
      <c r="H193" s="53"/>
    </row>
    <row r="194" spans="2:8" ht="36.75" customHeight="1">
      <c r="B194" s="234">
        <v>1</v>
      </c>
      <c r="C194" s="235" t="s">
        <v>313</v>
      </c>
      <c r="D194" s="533" t="s">
        <v>186</v>
      </c>
      <c r="E194" s="533"/>
      <c r="F194" s="233" t="s">
        <v>314</v>
      </c>
      <c r="H194" s="53"/>
    </row>
    <row r="195" spans="2:8" ht="36.75" customHeight="1">
      <c r="B195" s="234">
        <v>2</v>
      </c>
      <c r="C195" s="235" t="s">
        <v>315</v>
      </c>
      <c r="D195" s="533" t="s">
        <v>316</v>
      </c>
      <c r="E195" s="533"/>
      <c r="F195" s="233" t="s">
        <v>314</v>
      </c>
      <c r="H195" s="53"/>
    </row>
    <row r="196" spans="2:8" ht="30" customHeight="1">
      <c r="B196" s="535" t="s">
        <v>187</v>
      </c>
      <c r="C196" s="536"/>
      <c r="D196" s="536"/>
      <c r="E196" s="537"/>
      <c r="F196" s="129"/>
      <c r="H196" s="54"/>
    </row>
    <row r="197" spans="2:8" ht="30" customHeight="1">
      <c r="B197" s="534" t="s">
        <v>235</v>
      </c>
      <c r="C197" s="507"/>
      <c r="D197" s="507"/>
      <c r="E197" s="507"/>
      <c r="F197" s="508"/>
      <c r="H197" s="54"/>
    </row>
    <row r="198" spans="2:8" ht="32.25" customHeight="1">
      <c r="B198" s="7"/>
      <c r="C198" s="8"/>
      <c r="D198" s="532"/>
      <c r="E198" s="532"/>
      <c r="F198" s="6"/>
      <c r="H198" s="55"/>
    </row>
    <row r="199" spans="2:8" ht="33" customHeight="1">
      <c r="B199" s="126" t="s">
        <v>188</v>
      </c>
      <c r="C199" s="138"/>
      <c r="D199" s="430"/>
      <c r="E199" s="431"/>
      <c r="F199" s="139"/>
    </row>
    <row r="200" spans="2:8" ht="49.5" customHeight="1">
      <c r="B200" s="506" t="s">
        <v>235</v>
      </c>
      <c r="C200" s="507"/>
      <c r="D200" s="507"/>
      <c r="E200" s="507"/>
      <c r="F200" s="508"/>
    </row>
    <row r="201" spans="2:8">
      <c r="B201" s="509"/>
      <c r="C201" s="510"/>
      <c r="D201" s="510"/>
      <c r="E201" s="511"/>
      <c r="F201" s="6"/>
    </row>
    <row r="202" spans="2:8">
      <c r="B202" s="126" t="s">
        <v>189</v>
      </c>
      <c r="C202" s="138"/>
      <c r="D202" s="430"/>
      <c r="E202" s="431"/>
      <c r="F202" s="139"/>
    </row>
    <row r="203" spans="2:8" ht="56.25" customHeight="1">
      <c r="B203" s="125" t="s">
        <v>184</v>
      </c>
      <c r="C203" s="126" t="s">
        <v>38</v>
      </c>
      <c r="D203" s="512" t="s">
        <v>185</v>
      </c>
      <c r="E203" s="513"/>
      <c r="F203" s="139"/>
    </row>
    <row r="204" spans="2:8" ht="78.75" customHeight="1">
      <c r="B204" s="214">
        <v>3</v>
      </c>
      <c r="C204" s="130" t="s">
        <v>212</v>
      </c>
      <c r="D204" s="472" t="s">
        <v>213</v>
      </c>
      <c r="E204" s="472"/>
      <c r="F204" s="233" t="s">
        <v>314</v>
      </c>
    </row>
    <row r="205" spans="2:8" ht="78.75" customHeight="1">
      <c r="B205" s="214">
        <v>4</v>
      </c>
      <c r="C205" s="130" t="s">
        <v>317</v>
      </c>
      <c r="D205" s="472" t="s">
        <v>214</v>
      </c>
      <c r="E205" s="472"/>
      <c r="F205" s="233" t="s">
        <v>314</v>
      </c>
    </row>
    <row r="206" spans="2:8" ht="78.75" customHeight="1">
      <c r="B206" s="214">
        <v>5</v>
      </c>
      <c r="C206" s="130" t="s">
        <v>215</v>
      </c>
      <c r="D206" s="472" t="s">
        <v>318</v>
      </c>
      <c r="E206" s="472"/>
      <c r="F206" s="233" t="s">
        <v>314</v>
      </c>
    </row>
    <row r="207" spans="2:8" ht="14.25" customHeight="1">
      <c r="B207" s="515"/>
      <c r="C207" s="516"/>
      <c r="D207" s="516"/>
      <c r="E207" s="517"/>
      <c r="F207" s="156"/>
    </row>
    <row r="208" spans="2:8" ht="46.5" customHeight="1">
      <c r="B208" s="518" t="s">
        <v>72</v>
      </c>
      <c r="C208" s="507"/>
      <c r="D208" s="508"/>
    </row>
    <row r="209" spans="2:5" ht="43.5" customHeight="1">
      <c r="B209" s="140" t="s">
        <v>3</v>
      </c>
      <c r="C209" s="87" t="s">
        <v>73</v>
      </c>
      <c r="D209" s="122" t="s">
        <v>74</v>
      </c>
    </row>
    <row r="210" spans="2:5" ht="78.75" customHeight="1">
      <c r="B210" s="547" t="s">
        <v>236</v>
      </c>
      <c r="C210" s="548"/>
      <c r="D210" s="549"/>
    </row>
    <row r="211" spans="2:5" ht="27.75" customHeight="1">
      <c r="B211" s="11"/>
      <c r="C211" s="12"/>
      <c r="D211" s="12"/>
    </row>
    <row r="212" spans="2:5" ht="78.75" hidden="1" customHeight="1">
      <c r="B212" s="9"/>
    </row>
    <row r="213" spans="2:5" ht="49.5" customHeight="1">
      <c r="B213" s="519" t="s">
        <v>75</v>
      </c>
      <c r="C213" s="520"/>
      <c r="D213" s="520"/>
      <c r="E213" s="521"/>
    </row>
    <row r="214" spans="2:5" ht="93" customHeight="1">
      <c r="B214" s="503"/>
      <c r="C214" s="504"/>
      <c r="D214" s="504"/>
      <c r="E214" s="505"/>
    </row>
    <row r="215" spans="2:5" ht="24" customHeight="1">
      <c r="B215" s="150"/>
      <c r="C215" s="151"/>
      <c r="D215" s="151"/>
      <c r="E215" s="152"/>
    </row>
    <row r="216" spans="2:5" ht="6" customHeight="1">
      <c r="B216" s="150"/>
      <c r="C216" s="151"/>
      <c r="D216" s="151"/>
      <c r="E216" s="152"/>
    </row>
    <row r="217" spans="2:5" hidden="1">
      <c r="B217" s="153"/>
      <c r="C217" s="154"/>
      <c r="D217" s="154"/>
      <c r="E217" s="155"/>
    </row>
    <row r="222" spans="2:5" ht="63" customHeight="1"/>
  </sheetData>
  <mergeCells count="76">
    <mergeCell ref="B214:E214"/>
    <mergeCell ref="B200:F200"/>
    <mergeCell ref="B201:E201"/>
    <mergeCell ref="D204:E204"/>
    <mergeCell ref="D205:E205"/>
    <mergeCell ref="D206:E206"/>
    <mergeCell ref="B210:D210"/>
    <mergeCell ref="D203:E203"/>
    <mergeCell ref="D202:E202"/>
    <mergeCell ref="B213:E213"/>
    <mergeCell ref="B208:D208"/>
    <mergeCell ref="B207:E207"/>
    <mergeCell ref="C30:E30"/>
    <mergeCell ref="E53:F53"/>
    <mergeCell ref="F62:F64"/>
    <mergeCell ref="E54:F54"/>
    <mergeCell ref="D54:D58"/>
    <mergeCell ref="E55:F55"/>
    <mergeCell ref="E58:F58"/>
    <mergeCell ref="B60:E60"/>
    <mergeCell ref="B39:E39"/>
    <mergeCell ref="B52:E52"/>
    <mergeCell ref="D71:G71"/>
    <mergeCell ref="B190:F190"/>
    <mergeCell ref="B70:E70"/>
    <mergeCell ref="F70:G70"/>
    <mergeCell ref="B76:E76"/>
    <mergeCell ref="F76:G76"/>
    <mergeCell ref="B73:G74"/>
    <mergeCell ref="C87:C88"/>
    <mergeCell ref="G180:G181"/>
    <mergeCell ref="D87:D89"/>
    <mergeCell ref="B87:B88"/>
    <mergeCell ref="B118:C118"/>
    <mergeCell ref="D118:F118"/>
    <mergeCell ref="E87:E88"/>
    <mergeCell ref="B177:F177"/>
    <mergeCell ref="D85:D86"/>
    <mergeCell ref="H85:H86"/>
    <mergeCell ref="B148:B157"/>
    <mergeCell ref="B67:G67"/>
    <mergeCell ref="B1:E1"/>
    <mergeCell ref="B7:E7"/>
    <mergeCell ref="B10:E10"/>
    <mergeCell ref="B13:E13"/>
    <mergeCell ref="B28:E28"/>
    <mergeCell ref="B8:E8"/>
    <mergeCell ref="B11:E11"/>
    <mergeCell ref="B65:E65"/>
    <mergeCell ref="F65:G65"/>
    <mergeCell ref="B126:B147"/>
    <mergeCell ref="B29:E29"/>
    <mergeCell ref="B32:E32"/>
    <mergeCell ref="B38:E38"/>
    <mergeCell ref="D194:E194"/>
    <mergeCell ref="B197:F197"/>
    <mergeCell ref="D195:E195"/>
    <mergeCell ref="D193:E193"/>
    <mergeCell ref="F180:F181"/>
    <mergeCell ref="B196:E196"/>
    <mergeCell ref="B120:B125"/>
    <mergeCell ref="B158:B159"/>
    <mergeCell ref="B161:G161"/>
    <mergeCell ref="D199:E199"/>
    <mergeCell ref="F97:H97"/>
    <mergeCell ref="H180:H181"/>
    <mergeCell ref="F104:H104"/>
    <mergeCell ref="C97:E97"/>
    <mergeCell ref="B160:G160"/>
    <mergeCell ref="B180:B181"/>
    <mergeCell ref="C180:C181"/>
    <mergeCell ref="E180:E181"/>
    <mergeCell ref="D191:E191"/>
    <mergeCell ref="D198:E198"/>
    <mergeCell ref="B182:C182"/>
    <mergeCell ref="D192:E192"/>
  </mergeCells>
  <hyperlinks>
    <hyperlink ref="F34" r:id="rId1"/>
    <hyperlink ref="F36" r:id="rId2"/>
    <hyperlink ref="I103" r:id="rId3"/>
    <hyperlink ref="D54" r:id="rId4"/>
    <hyperlink ref="C30" r:id="rId5"/>
    <hyperlink ref="F35" r:id="rId6"/>
    <hyperlink ref="I95" r:id="rId7"/>
    <hyperlink ref="I117" r:id="rId8"/>
    <hyperlink ref="I120" r:id="rId9" location=".X3y7h2gzaM8_x000a__x000a_" display="https://www.sfp.gov.py/sfp/noticia/14797-4715-funcionarios-del-pais-seran-beneficiados-con-los-cursos-gratuitos-ofrecidos-por-la-sfpinapp.html#.X3y7h2gzaM8_x000a__x000a_"/>
    <hyperlink ref="H94" r:id="rId10" display="https://www.sfp.gov.py/inapp/?p=2019_x000a__x000a_Resoluciones sobre Aranceles preferenciales_x000a_• Resolución SFP Nº 46/2021 (Febrero)_x000a_• Resolución SFP Nº 64/2021 (Febrero)_x000a_• Resolución SFP Nº 119/2020 (Marzo)_x000a__x000a__x000a__x000a__x000a__x000a_"/>
    <hyperlink ref="F192" r:id="rId11"/>
    <hyperlink ref="F193" r:id="rId12"/>
    <hyperlink ref="F194" r:id="rId13"/>
    <hyperlink ref="F195" r:id="rId14"/>
    <hyperlink ref="F204" r:id="rId15"/>
    <hyperlink ref="F205" r:id="rId16"/>
    <hyperlink ref="F206" r:id="rId17"/>
    <hyperlink ref="H84" r:id="rId18"/>
    <hyperlink ref="G115" r:id="rId19"/>
    <hyperlink ref="G116" r:id="rId20"/>
  </hyperlinks>
  <printOptions horizontalCentered="1"/>
  <pageMargins left="0.70866141732283472" right="1.4960629921259843" top="0.74803149606299213" bottom="0.74803149606299213" header="0.31496062992125984" footer="0.31496062992125984"/>
  <pageSetup paperSize="131" scale="60" orientation="landscape" r:id="rId21"/>
  <rowBreaks count="14" manualBreakCount="14">
    <brk id="26" max="7" man="1"/>
    <brk id="27" max="7" man="1"/>
    <brk id="37" max="7" man="1"/>
    <brk id="50" max="7" man="1"/>
    <brk id="75" max="7" man="1"/>
    <brk id="92" max="7" man="1"/>
    <brk id="96" max="7" man="1"/>
    <brk id="112" max="7" man="1"/>
    <brk id="126" max="7" man="1"/>
    <brk id="159" max="16383" man="1"/>
    <brk id="186" max="7" man="1"/>
    <brk id="187" max="7" man="1"/>
    <brk id="214" max="7" man="1"/>
    <brk id="217" max="7" man="1"/>
  </rowBreaks>
  <colBreaks count="1" manualBreakCount="1">
    <brk id="5" max="216" man="1"/>
  </colBreaks>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Tercer.Trim_DGPM</vt:lpstr>
      <vt:lpstr>Hoja1</vt:lpstr>
      <vt:lpstr>Hoja1!Área_de_impresión</vt:lpstr>
      <vt:lpstr>Tercer.Trim_DGPM!Área_de_impresión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Vaneza Flores</cp:lastModifiedBy>
  <cp:lastPrinted>2023-01-13T11:52:01Z</cp:lastPrinted>
  <dcterms:created xsi:type="dcterms:W3CDTF">2020-06-23T19:35:00Z</dcterms:created>
  <dcterms:modified xsi:type="dcterms:W3CDTF">2023-01-13T12:02:42Z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